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10620" activeTab="0"/>
  </bookViews>
  <sheets>
    <sheet name="9 міс.2017р." sheetId="1" r:id="rId1"/>
  </sheets>
  <definedNames/>
  <calcPr fullCalcOnLoad="1"/>
</workbook>
</file>

<file path=xl/sharedStrings.xml><?xml version="1.0" encoding="utf-8"?>
<sst xmlns="http://schemas.openxmlformats.org/spreadsheetml/2006/main" count="203" uniqueCount="98">
  <si>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</si>
  <si>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</si>
  <si>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</si>
  <si>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</si>
  <si>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</si>
  <si>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</si>
  <si>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</si>
  <si>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</si>
  <si>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ВСЬОГО</t>
  </si>
  <si>
    <t>тис.грн.</t>
  </si>
  <si>
    <t>Додаток</t>
  </si>
  <si>
    <t>Назва видатків</t>
  </si>
  <si>
    <t>Заробітна плата</t>
  </si>
  <si>
    <t>Нарахування на оплату праці</t>
  </si>
  <si>
    <t>з них</t>
  </si>
  <si>
    <t>паливо-мастильні матеріали</t>
  </si>
  <si>
    <t>будівельні матеріали</t>
  </si>
  <si>
    <t>Оплата комунальних послуг-всього</t>
  </si>
  <si>
    <t>теплопостачання</t>
  </si>
  <si>
    <t>електроенергія</t>
  </si>
  <si>
    <t>водопостачання</t>
  </si>
  <si>
    <t>Оплата послуг (крім комунальних)-всього</t>
  </si>
  <si>
    <t xml:space="preserve">господарчі товари </t>
  </si>
  <si>
    <t>запчастини</t>
  </si>
  <si>
    <t>канцелярське приладдя, папір</t>
  </si>
  <si>
    <t>меблі</t>
  </si>
  <si>
    <t>обладнання</t>
  </si>
  <si>
    <t>газопостачання</t>
  </si>
  <si>
    <t>3.1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</si>
  <si>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</si>
  <si>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</si>
  <si>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</si>
  <si>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</si>
  <si>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</si>
  <si>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</si>
  <si>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</si>
  <si>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</si>
  <si>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</si>
  <si>
    <t>4.2</t>
  </si>
  <si>
    <t>4.3</t>
  </si>
  <si>
    <t>4.4</t>
  </si>
  <si>
    <t>5</t>
  </si>
  <si>
    <t>6</t>
  </si>
  <si>
    <t>7</t>
  </si>
  <si>
    <t>підпис</t>
  </si>
  <si>
    <t>6.1</t>
  </si>
  <si>
    <t>6.2</t>
  </si>
  <si>
    <t xml:space="preserve"> розпорядник бюджетних коштів</t>
  </si>
  <si>
    <t>Предмети, матеріали, обладнання-всього</t>
  </si>
  <si>
    <t>Медикаменти та перев'язувальні матеріали-всього</t>
  </si>
  <si>
    <t>наркотичні засоби</t>
  </si>
  <si>
    <t>кисень</t>
  </si>
  <si>
    <t xml:space="preserve">медикаменти </t>
  </si>
  <si>
    <t>інші</t>
  </si>
  <si>
    <t>Продукти харчування</t>
  </si>
  <si>
    <t>6.3</t>
  </si>
  <si>
    <t>з них (розшифрувати)</t>
  </si>
  <si>
    <t>ремонт та обслуговування медичного обладнання</t>
  </si>
  <si>
    <t>ремонт та обслуговування автотранспорту</t>
  </si>
  <si>
    <t>обслуговування ліфтів</t>
  </si>
  <si>
    <t>6.4</t>
  </si>
  <si>
    <t>ремонт та обслуговування комп'ютерної техніки</t>
  </si>
  <si>
    <t>6.5</t>
  </si>
  <si>
    <t>6.6</t>
  </si>
  <si>
    <t xml:space="preserve"> ремонт приміщень</t>
  </si>
  <si>
    <t>оплата послуг зв'язку, вивіз ТПВ</t>
  </si>
  <si>
    <t>6.7</t>
  </si>
  <si>
    <t>Видатки на відрядження</t>
  </si>
  <si>
    <t>8</t>
  </si>
  <si>
    <t>8.1</t>
  </si>
  <si>
    <t>8.2</t>
  </si>
  <si>
    <t>8.3</t>
  </si>
  <si>
    <t>8.4</t>
  </si>
  <si>
    <t>9</t>
  </si>
  <si>
    <t>Окремі заходи по реалізації державних(регіональних) програм, не віднесені до заходів розвитку</t>
  </si>
  <si>
    <t>10</t>
  </si>
  <si>
    <t>10.1</t>
  </si>
  <si>
    <t>10.2</t>
  </si>
  <si>
    <t xml:space="preserve">Соціальне забезпечення </t>
  </si>
  <si>
    <t>виплата пенсій і допомоги</t>
  </si>
  <si>
    <t>інші виплати населенню</t>
  </si>
  <si>
    <t>11</t>
  </si>
  <si>
    <t>Інші поточні видатки</t>
  </si>
  <si>
    <t>Головний лікар</t>
  </si>
  <si>
    <t>М.Г.Костюкова</t>
  </si>
  <si>
    <t>КОМУНАЛЬНИЙ ЗАКЛАД "ПАВЛОГРАДСЬКА МІСЬКА ЛІКАРНЯ №4" ДНІПРОПЕТРОВСЬКОЇ ОБЛАСНОЇ РАДИ"</t>
  </si>
  <si>
    <t xml:space="preserve">інші 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</si>
  <si>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</si>
  <si>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</si>
  <si>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</si>
  <si>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</si>
  <si>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</si>
  <si>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</si>
  <si>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</si>
  <si>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</si>
  <si>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</si>
  <si>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за 2017 рік</t>
  </si>
  <si>
    <r>
      <t>Звіт про використання бюджетних коштів за   2017 рік (</t>
    </r>
    <r>
      <rPr>
        <b/>
        <u val="single"/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І квартал, півріччя,</t>
    </r>
    <r>
      <rPr>
        <b/>
        <u val="single"/>
        <sz val="18"/>
        <rFont val="Times New Roman"/>
        <family val="1"/>
      </rPr>
      <t xml:space="preserve"> 9 місяців</t>
    </r>
    <r>
      <rPr>
        <b/>
        <sz val="18"/>
        <rFont val="Times New Roman"/>
        <family val="1"/>
      </rPr>
      <t>, рік)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</si>
</sst>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0000"/>
    <numFmt numFmtId="173" formatCode="0.0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-* #,##0.0_р_._-;\-* #,##0.0_р_._-;_-* &quot;-&quot;??_р_._-;_-@_-"/>
    <numFmt numFmtId="182" formatCode="_-* #,##0.0_р_._-;\-* #,##0.0_р_._-;_-* &quot;-&quot;?_р_._-;_-@_-"/>
    <numFmt numFmtId="183" formatCode="_-* #,##0_р_._-;\-* #,##0_р_._-;_-* &quot;-&quot;??_р_._-;_-@_-"/>
    <numFmt numFmtId="184" formatCode="[$-FC19]d\ mmmm\ yyyy\ &quot;г.&quot;"/>
    <numFmt numFmtId="185" formatCode="_-* #,##0.000_р_._-;\-* #,##0.000_р_._-;_-* &quot;-&quot;???_р_._-;_-@_-"/>
    <numFmt numFmtId="186" formatCode="_-* #,##0.000_р_._-;\-* #,##0.000_р_._-;_-* &quot;-&quot;??_р_._-;_-@_-"/>
  </numFmts>
  <fonts count="6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4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9"/>
      <name val="Times New Roman"/>
      <family val="1"/>
    </font>
    <font>
      <b/>
      <sz val="14"/>
      <color indexed="13"/>
      <name val="Times New Roman"/>
      <family val="1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rgb="FF00B0F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0"/>
      <name val="Times New Roman"/>
      <family val="1"/>
    </font>
    <font>
      <b/>
      <sz val="14"/>
      <color rgb="FFFFFF00"/>
      <name val="Times New Roman"/>
      <family val="1"/>
    </font>
    <font>
      <b/>
      <sz val="14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4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180" fontId="1" fillId="0" borderId="0" xfId="0" applyNumberFormat="1" applyFont="1" applyAlignment="1">
      <alignment/>
    </xf>
    <xf numFmtId="0" fontId="56" fillId="33" borderId="13" xfId="0" applyFont="1" applyFill="1" applyBorder="1" applyAlignment="1">
      <alignment horizontal="center" vertical="center"/>
    </xf>
    <xf numFmtId="49" fontId="56" fillId="33" borderId="13" xfId="0" applyNumberFormat="1" applyFont="1" applyFill="1" applyBorder="1" applyAlignment="1">
      <alignment horizontal="center" vertical="center"/>
    </xf>
    <xf numFmtId="49" fontId="56" fillId="33" borderId="14" xfId="0" applyNumberFormat="1" applyFont="1" applyFill="1" applyBorder="1" applyAlignment="1">
      <alignment horizontal="center" vertical="center"/>
    </xf>
    <xf numFmtId="49" fontId="56" fillId="33" borderId="15" xfId="0" applyNumberFormat="1" applyFont="1" applyFill="1" applyBorder="1" applyAlignment="1">
      <alignment horizontal="center" vertical="center"/>
    </xf>
    <xf numFmtId="49" fontId="57" fillId="33" borderId="13" xfId="0" applyNumberFormat="1" applyFont="1" applyFill="1" applyBorder="1" applyAlignment="1">
      <alignment horizontal="right" vertical="center"/>
    </xf>
    <xf numFmtId="49" fontId="57" fillId="33" borderId="12" xfId="0" applyNumberFormat="1" applyFont="1" applyFill="1" applyBorder="1" applyAlignment="1">
      <alignment horizontal="right" vertical="center"/>
    </xf>
    <xf numFmtId="180" fontId="58" fillId="33" borderId="16" xfId="0" applyNumberFormat="1" applyFont="1" applyFill="1" applyBorder="1" applyAlignment="1">
      <alignment vertical="center"/>
    </xf>
    <xf numFmtId="180" fontId="58" fillId="33" borderId="17" xfId="0" applyNumberFormat="1" applyFont="1" applyFill="1" applyBorder="1" applyAlignment="1">
      <alignment vertical="center"/>
    </xf>
    <xf numFmtId="180" fontId="58" fillId="33" borderId="18" xfId="0" applyNumberFormat="1" applyFont="1" applyFill="1" applyBorder="1" applyAlignment="1">
      <alignment vertical="center"/>
    </xf>
    <xf numFmtId="180" fontId="58" fillId="33" borderId="19" xfId="0" applyNumberFormat="1" applyFont="1" applyFill="1" applyBorder="1" applyAlignment="1">
      <alignment vertical="center"/>
    </xf>
    <xf numFmtId="180" fontId="58" fillId="33" borderId="20" xfId="0" applyNumberFormat="1" applyFont="1" applyFill="1" applyBorder="1" applyAlignment="1">
      <alignment vertical="center"/>
    </xf>
    <xf numFmtId="49" fontId="59" fillId="33" borderId="18" xfId="0" applyNumberFormat="1" applyFont="1" applyFill="1" applyBorder="1" applyAlignment="1">
      <alignment horizontal="center" vertical="center"/>
    </xf>
    <xf numFmtId="49" fontId="59" fillId="33" borderId="15" xfId="0" applyNumberFormat="1" applyFont="1" applyFill="1" applyBorder="1" applyAlignment="1">
      <alignment horizontal="center" vertical="center"/>
    </xf>
    <xf numFmtId="49" fontId="59" fillId="33" borderId="21" xfId="0" applyNumberFormat="1" applyFont="1" applyFill="1" applyBorder="1" applyAlignment="1">
      <alignment horizontal="center" vertical="center"/>
    </xf>
    <xf numFmtId="49" fontId="59" fillId="33" borderId="16" xfId="0" applyNumberFormat="1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49" fontId="57" fillId="33" borderId="23" xfId="0" applyNumberFormat="1" applyFont="1" applyFill="1" applyBorder="1" applyAlignment="1">
      <alignment horizontal="right" vertical="center"/>
    </xf>
    <xf numFmtId="49" fontId="57" fillId="33" borderId="24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0" fontId="58" fillId="33" borderId="22" xfId="0" applyNumberFormat="1" applyFont="1" applyFill="1" applyBorder="1" applyAlignment="1">
      <alignment vertical="center"/>
    </xf>
    <xf numFmtId="180" fontId="58" fillId="33" borderId="25" xfId="0" applyNumberFormat="1" applyFont="1" applyFill="1" applyBorder="1" applyAlignment="1">
      <alignment vertical="center"/>
    </xf>
    <xf numFmtId="180" fontId="58" fillId="33" borderId="26" xfId="0" applyNumberFormat="1" applyFont="1" applyFill="1" applyBorder="1" applyAlignment="1">
      <alignment vertical="center"/>
    </xf>
    <xf numFmtId="180" fontId="58" fillId="33" borderId="27" xfId="0" applyNumberFormat="1" applyFont="1" applyFill="1" applyBorder="1" applyAlignment="1">
      <alignment vertical="center"/>
    </xf>
    <xf numFmtId="180" fontId="58" fillId="33" borderId="21" xfId="0" applyNumberFormat="1" applyFont="1" applyFill="1" applyBorder="1" applyAlignment="1">
      <alignment vertical="center"/>
    </xf>
    <xf numFmtId="180" fontId="58" fillId="33" borderId="28" xfId="0" applyNumberFormat="1" applyFont="1" applyFill="1" applyBorder="1" applyAlignment="1">
      <alignment vertical="center"/>
    </xf>
    <xf numFmtId="180" fontId="58" fillId="33" borderId="29" xfId="0" applyNumberFormat="1" applyFont="1" applyFill="1" applyBorder="1" applyAlignment="1">
      <alignment vertical="center"/>
    </xf>
    <xf numFmtId="180" fontId="58" fillId="33" borderId="30" xfId="0" applyNumberFormat="1" applyFont="1" applyFill="1" applyBorder="1" applyAlignment="1">
      <alignment vertical="center"/>
    </xf>
    <xf numFmtId="180" fontId="56" fillId="33" borderId="31" xfId="0" applyNumberFormat="1" applyFont="1" applyFill="1" applyBorder="1" applyAlignment="1">
      <alignment vertical="center"/>
    </xf>
    <xf numFmtId="180" fontId="56" fillId="33" borderId="13" xfId="0" applyNumberFormat="1" applyFont="1" applyFill="1" applyBorder="1" applyAlignment="1">
      <alignment vertical="center"/>
    </xf>
    <xf numFmtId="180" fontId="56" fillId="33" borderId="32" xfId="0" applyNumberFormat="1" applyFont="1" applyFill="1" applyBorder="1" applyAlignment="1">
      <alignment vertical="center"/>
    </xf>
    <xf numFmtId="180" fontId="56" fillId="33" borderId="33" xfId="0" applyNumberFormat="1" applyFont="1" applyFill="1" applyBorder="1" applyAlignment="1">
      <alignment vertical="center"/>
    </xf>
    <xf numFmtId="180" fontId="56" fillId="33" borderId="12" xfId="0" applyNumberFormat="1" applyFont="1" applyFill="1" applyBorder="1" applyAlignment="1">
      <alignment vertical="center"/>
    </xf>
    <xf numFmtId="180" fontId="56" fillId="33" borderId="10" xfId="0" applyNumberFormat="1" applyFont="1" applyFill="1" applyBorder="1" applyAlignment="1">
      <alignment vertical="center"/>
    </xf>
    <xf numFmtId="180" fontId="56" fillId="33" borderId="34" xfId="0" applyNumberFormat="1" applyFont="1" applyFill="1" applyBorder="1" applyAlignment="1">
      <alignment vertical="center"/>
    </xf>
    <xf numFmtId="180" fontId="58" fillId="33" borderId="35" xfId="0" applyNumberFormat="1" applyFont="1" applyFill="1" applyBorder="1" applyAlignment="1">
      <alignment vertical="center"/>
    </xf>
    <xf numFmtId="180" fontId="58" fillId="33" borderId="36" xfId="0" applyNumberFormat="1" applyFont="1" applyFill="1" applyBorder="1" applyAlignment="1">
      <alignment vertical="center"/>
    </xf>
    <xf numFmtId="180" fontId="58" fillId="33" borderId="37" xfId="0" applyNumberFormat="1" applyFont="1" applyFill="1" applyBorder="1" applyAlignment="1">
      <alignment vertical="center"/>
    </xf>
    <xf numFmtId="180" fontId="56" fillId="33" borderId="38" xfId="0" applyNumberFormat="1" applyFont="1" applyFill="1" applyBorder="1" applyAlignment="1">
      <alignment vertical="center"/>
    </xf>
    <xf numFmtId="49" fontId="58" fillId="34" borderId="22" xfId="0" applyNumberFormat="1" applyFont="1" applyFill="1" applyBorder="1" applyAlignment="1">
      <alignment horizontal="center" vertical="center"/>
    </xf>
    <xf numFmtId="181" fontId="58" fillId="34" borderId="39" xfId="58" applyNumberFormat="1" applyFont="1" applyFill="1" applyBorder="1" applyAlignment="1">
      <alignment vertical="center" wrapText="1"/>
    </xf>
    <xf numFmtId="181" fontId="58" fillId="34" borderId="40" xfId="58" applyNumberFormat="1" applyFont="1" applyFill="1" applyBorder="1" applyAlignment="1">
      <alignment vertical="center" wrapText="1"/>
    </xf>
    <xf numFmtId="181" fontId="58" fillId="34" borderId="22" xfId="58" applyNumberFormat="1" applyFont="1" applyFill="1" applyBorder="1" applyAlignment="1">
      <alignment vertical="center" wrapText="1"/>
    </xf>
    <xf numFmtId="181" fontId="58" fillId="34" borderId="25" xfId="58" applyNumberFormat="1" applyFont="1" applyFill="1" applyBorder="1" applyAlignment="1">
      <alignment vertical="center" wrapText="1"/>
    </xf>
    <xf numFmtId="0" fontId="58" fillId="33" borderId="40" xfId="0" applyFont="1" applyFill="1" applyBorder="1" applyAlignment="1">
      <alignment horizontal="justify" vertical="center"/>
    </xf>
    <xf numFmtId="0" fontId="58" fillId="33" borderId="27" xfId="0" applyFont="1" applyFill="1" applyBorder="1" applyAlignment="1">
      <alignment horizontal="justify" vertical="center"/>
    </xf>
    <xf numFmtId="0" fontId="58" fillId="33" borderId="41" xfId="0" applyFont="1" applyFill="1" applyBorder="1" applyAlignment="1">
      <alignment horizontal="justify" vertical="center"/>
    </xf>
    <xf numFmtId="0" fontId="56" fillId="33" borderId="31" xfId="0" applyFont="1" applyFill="1" applyBorder="1" applyAlignment="1">
      <alignment horizontal="justify" vertical="center"/>
    </xf>
    <xf numFmtId="0" fontId="56" fillId="33" borderId="38" xfId="0" applyFont="1" applyFill="1" applyBorder="1" applyAlignment="1">
      <alignment horizontal="justify" vertical="center"/>
    </xf>
    <xf numFmtId="0" fontId="56" fillId="33" borderId="35" xfId="0" applyFont="1" applyFill="1" applyBorder="1" applyAlignment="1">
      <alignment horizontal="justify" vertical="center"/>
    </xf>
    <xf numFmtId="0" fontId="56" fillId="33" borderId="31" xfId="0" applyFont="1" applyFill="1" applyBorder="1" applyAlignment="1">
      <alignment vertical="center"/>
    </xf>
    <xf numFmtId="0" fontId="56" fillId="33" borderId="42" xfId="0" applyFont="1" applyFill="1" applyBorder="1" applyAlignment="1">
      <alignment vertical="center"/>
    </xf>
    <xf numFmtId="0" fontId="56" fillId="33" borderId="31" xfId="0" applyFont="1" applyFill="1" applyBorder="1" applyAlignment="1">
      <alignment vertical="center" wrapText="1"/>
    </xf>
    <xf numFmtId="0" fontId="56" fillId="33" borderId="38" xfId="0" applyFont="1" applyFill="1" applyBorder="1" applyAlignment="1">
      <alignment vertical="center" wrapText="1"/>
    </xf>
    <xf numFmtId="0" fontId="58" fillId="33" borderId="43" xfId="0" applyFont="1" applyFill="1" applyBorder="1" applyAlignment="1">
      <alignment vertical="center"/>
    </xf>
    <xf numFmtId="0" fontId="58" fillId="33" borderId="35" xfId="0" applyFont="1" applyFill="1" applyBorder="1" applyAlignment="1">
      <alignment horizontal="justify" vertical="center"/>
    </xf>
    <xf numFmtId="0" fontId="58" fillId="33" borderId="43" xfId="0" applyFont="1" applyFill="1" applyBorder="1" applyAlignment="1">
      <alignment horizontal="justify" vertical="center"/>
    </xf>
    <xf numFmtId="0" fontId="58" fillId="34" borderId="4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80" fontId="58" fillId="33" borderId="44" xfId="0" applyNumberFormat="1" applyFont="1" applyFill="1" applyBorder="1" applyAlignment="1">
      <alignment vertical="center"/>
    </xf>
    <xf numFmtId="180" fontId="58" fillId="33" borderId="15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80" fontId="58" fillId="34" borderId="25" xfId="0" applyNumberFormat="1" applyFont="1" applyFill="1" applyBorder="1" applyAlignment="1">
      <alignment vertical="center"/>
    </xf>
    <xf numFmtId="180" fontId="58" fillId="34" borderId="17" xfId="0" applyNumberFormat="1" applyFont="1" applyFill="1" applyBorder="1" applyAlignment="1">
      <alignment vertical="center"/>
    </xf>
    <xf numFmtId="180" fontId="56" fillId="34" borderId="23" xfId="0" applyNumberFormat="1" applyFont="1" applyFill="1" applyBorder="1" applyAlignment="1">
      <alignment vertical="center"/>
    </xf>
    <xf numFmtId="180" fontId="56" fillId="34" borderId="32" xfId="0" applyNumberFormat="1" applyFont="1" applyFill="1" applyBorder="1" applyAlignment="1">
      <alignment vertical="center"/>
    </xf>
    <xf numFmtId="180" fontId="56" fillId="34" borderId="36" xfId="0" applyNumberFormat="1" applyFont="1" applyFill="1" applyBorder="1" applyAlignment="1">
      <alignment vertical="center"/>
    </xf>
    <xf numFmtId="180" fontId="58" fillId="34" borderId="36" xfId="0" applyNumberFormat="1" applyFont="1" applyFill="1" applyBorder="1" applyAlignment="1">
      <alignment vertical="center"/>
    </xf>
    <xf numFmtId="180" fontId="58" fillId="34" borderId="24" xfId="0" applyNumberFormat="1" applyFont="1" applyFill="1" applyBorder="1" applyAlignment="1">
      <alignment vertical="center"/>
    </xf>
    <xf numFmtId="181" fontId="58" fillId="34" borderId="26" xfId="58" applyNumberFormat="1" applyFont="1" applyFill="1" applyBorder="1" applyAlignment="1">
      <alignment vertical="center" wrapText="1"/>
    </xf>
    <xf numFmtId="180" fontId="56" fillId="34" borderId="46" xfId="0" applyNumberFormat="1" applyFont="1" applyFill="1" applyBorder="1" applyAlignment="1">
      <alignment vertical="center"/>
    </xf>
    <xf numFmtId="49" fontId="59" fillId="33" borderId="47" xfId="0" applyNumberFormat="1" applyFont="1" applyFill="1" applyBorder="1" applyAlignment="1">
      <alignment horizontal="center" vertical="center"/>
    </xf>
    <xf numFmtId="182" fontId="3" fillId="0" borderId="0" xfId="0" applyNumberFormat="1" applyFont="1" applyAlignment="1">
      <alignment/>
    </xf>
    <xf numFmtId="180" fontId="56" fillId="33" borderId="48" xfId="0" applyNumberFormat="1" applyFont="1" applyFill="1" applyBorder="1" applyAlignment="1">
      <alignment vertical="center"/>
    </xf>
    <xf numFmtId="180" fontId="58" fillId="33" borderId="16" xfId="0" applyNumberFormat="1" applyFont="1" applyFill="1" applyBorder="1" applyAlignment="1">
      <alignment horizontal="right" vertical="center"/>
    </xf>
    <xf numFmtId="180" fontId="58" fillId="33" borderId="30" xfId="0" applyNumberFormat="1" applyFont="1" applyFill="1" applyBorder="1" applyAlignment="1">
      <alignment horizontal="right" vertical="center"/>
    </xf>
    <xf numFmtId="180" fontId="58" fillId="33" borderId="44" xfId="0" applyNumberFormat="1" applyFont="1" applyFill="1" applyBorder="1" applyAlignment="1">
      <alignment horizontal="right" vertical="center"/>
    </xf>
    <xf numFmtId="180" fontId="56" fillId="33" borderId="49" xfId="0" applyNumberFormat="1" applyFont="1" applyFill="1" applyBorder="1" applyAlignment="1">
      <alignment vertical="center"/>
    </xf>
    <xf numFmtId="180" fontId="56" fillId="33" borderId="50" xfId="0" applyNumberFormat="1" applyFont="1" applyFill="1" applyBorder="1" applyAlignment="1">
      <alignment vertical="center"/>
    </xf>
    <xf numFmtId="180" fontId="56" fillId="33" borderId="51" xfId="0" applyNumberFormat="1" applyFont="1" applyFill="1" applyBorder="1" applyAlignment="1">
      <alignment vertical="center"/>
    </xf>
    <xf numFmtId="180" fontId="58" fillId="34" borderId="52" xfId="0" applyNumberFormat="1" applyFont="1" applyFill="1" applyBorder="1" applyAlignment="1">
      <alignment vertical="center"/>
    </xf>
    <xf numFmtId="180" fontId="58" fillId="34" borderId="14" xfId="0" applyNumberFormat="1" applyFont="1" applyFill="1" applyBorder="1" applyAlignment="1">
      <alignment vertical="center"/>
    </xf>
    <xf numFmtId="180" fontId="58" fillId="34" borderId="36" xfId="0" applyNumberFormat="1" applyFont="1" applyFill="1" applyBorder="1" applyAlignment="1">
      <alignment horizontal="right" vertical="center"/>
    </xf>
    <xf numFmtId="180" fontId="58" fillId="34" borderId="23" xfId="0" applyNumberFormat="1" applyFont="1" applyFill="1" applyBorder="1" applyAlignment="1">
      <alignment vertical="center"/>
    </xf>
    <xf numFmtId="180" fontId="58" fillId="34" borderId="13" xfId="0" applyNumberFormat="1" applyFont="1" applyFill="1" applyBorder="1" applyAlignment="1">
      <alignment vertical="center"/>
    </xf>
    <xf numFmtId="180" fontId="58" fillId="34" borderId="32" xfId="0" applyNumberFormat="1" applyFont="1" applyFill="1" applyBorder="1" applyAlignment="1">
      <alignment vertical="center"/>
    </xf>
    <xf numFmtId="180" fontId="58" fillId="34" borderId="12" xfId="0" applyNumberFormat="1" applyFont="1" applyFill="1" applyBorder="1" applyAlignment="1">
      <alignment vertical="center"/>
    </xf>
    <xf numFmtId="180" fontId="58" fillId="34" borderId="45" xfId="0" applyNumberFormat="1" applyFont="1" applyFill="1" applyBorder="1" applyAlignment="1">
      <alignment vertical="center"/>
    </xf>
    <xf numFmtId="180" fontId="58" fillId="34" borderId="10" xfId="0" applyNumberFormat="1" applyFont="1" applyFill="1" applyBorder="1" applyAlignment="1">
      <alignment vertical="center"/>
    </xf>
    <xf numFmtId="180" fontId="58" fillId="34" borderId="49" xfId="0" applyNumberFormat="1" applyFont="1" applyFill="1" applyBorder="1" applyAlignment="1">
      <alignment vertical="center"/>
    </xf>
    <xf numFmtId="180" fontId="58" fillId="34" borderId="50" xfId="0" applyNumberFormat="1" applyFont="1" applyFill="1" applyBorder="1" applyAlignment="1">
      <alignment vertical="center"/>
    </xf>
    <xf numFmtId="0" fontId="58" fillId="33" borderId="25" xfId="0" applyFont="1" applyFill="1" applyBorder="1" applyAlignment="1">
      <alignment vertical="center"/>
    </xf>
    <xf numFmtId="0" fontId="58" fillId="33" borderId="25" xfId="0" applyFont="1" applyFill="1" applyBorder="1" applyAlignment="1">
      <alignment horizontal="justify" vertical="center"/>
    </xf>
    <xf numFmtId="0" fontId="58" fillId="33" borderId="28" xfId="0" applyFont="1" applyFill="1" applyBorder="1" applyAlignment="1">
      <alignment horizontal="justify" vertical="center"/>
    </xf>
    <xf numFmtId="0" fontId="58" fillId="33" borderId="17" xfId="0" applyFont="1" applyFill="1" applyBorder="1" applyAlignment="1">
      <alignment horizontal="justify" vertical="center"/>
    </xf>
    <xf numFmtId="0" fontId="56" fillId="33" borderId="32" xfId="0" applyFont="1" applyFill="1" applyBorder="1" applyAlignment="1">
      <alignment horizontal="justify" vertical="center"/>
    </xf>
    <xf numFmtId="0" fontId="56" fillId="33" borderId="10" xfId="0" applyFont="1" applyFill="1" applyBorder="1" applyAlignment="1">
      <alignment horizontal="justify" vertical="center"/>
    </xf>
    <xf numFmtId="0" fontId="56" fillId="33" borderId="32" xfId="0" applyFont="1" applyFill="1" applyBorder="1" applyAlignment="1">
      <alignment vertical="center"/>
    </xf>
    <xf numFmtId="49" fontId="57" fillId="33" borderId="49" xfId="0" applyNumberFormat="1" applyFont="1" applyFill="1" applyBorder="1" applyAlignment="1">
      <alignment horizontal="right" vertical="center"/>
    </xf>
    <xf numFmtId="0" fontId="56" fillId="33" borderId="50" xfId="0" applyFont="1" applyFill="1" applyBorder="1" applyAlignment="1">
      <alignment vertical="center"/>
    </xf>
    <xf numFmtId="0" fontId="58" fillId="33" borderId="36" xfId="0" applyFont="1" applyFill="1" applyBorder="1" applyAlignment="1">
      <alignment horizontal="justify" vertical="center"/>
    </xf>
    <xf numFmtId="0" fontId="56" fillId="33" borderId="32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vertical="center" wrapText="1"/>
    </xf>
    <xf numFmtId="0" fontId="58" fillId="33" borderId="19" xfId="0" applyFont="1" applyFill="1" applyBorder="1" applyAlignment="1">
      <alignment vertical="center"/>
    </xf>
    <xf numFmtId="0" fontId="58" fillId="33" borderId="19" xfId="0" applyFont="1" applyFill="1" applyBorder="1" applyAlignment="1">
      <alignment horizontal="justify" vertical="center"/>
    </xf>
    <xf numFmtId="0" fontId="4" fillId="0" borderId="5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8" fillId="34" borderId="25" xfId="0" applyFont="1" applyFill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180" fontId="58" fillId="34" borderId="57" xfId="0" applyNumberFormat="1" applyFont="1" applyFill="1" applyBorder="1" applyAlignment="1">
      <alignment vertical="center"/>
    </xf>
    <xf numFmtId="182" fontId="1" fillId="0" borderId="0" xfId="0" applyNumberFormat="1" applyFont="1" applyAlignment="1">
      <alignment/>
    </xf>
    <xf numFmtId="0" fontId="56" fillId="33" borderId="31" xfId="0" applyFont="1" applyFill="1" applyBorder="1" applyAlignment="1">
      <alignment horizontal="right" vertical="center"/>
    </xf>
    <xf numFmtId="181" fontId="58" fillId="33" borderId="22" xfId="58" applyNumberFormat="1" applyFont="1" applyFill="1" applyBorder="1" applyAlignment="1">
      <alignment horizontal="right" vertical="center" wrapText="1"/>
    </xf>
    <xf numFmtId="181" fontId="58" fillId="33" borderId="25" xfId="58" applyNumberFormat="1" applyFont="1" applyFill="1" applyBorder="1" applyAlignment="1">
      <alignment horizontal="right" vertical="center" wrapText="1"/>
    </xf>
    <xf numFmtId="181" fontId="58" fillId="33" borderId="26" xfId="58" applyNumberFormat="1" applyFont="1" applyFill="1" applyBorder="1" applyAlignment="1">
      <alignment horizontal="right" vertical="center" wrapText="1"/>
    </xf>
    <xf numFmtId="181" fontId="58" fillId="33" borderId="29" xfId="58" applyNumberFormat="1" applyFont="1" applyFill="1" applyBorder="1" applyAlignment="1">
      <alignment horizontal="right" vertical="center" wrapText="1"/>
    </xf>
    <xf numFmtId="181" fontId="58" fillId="33" borderId="28" xfId="58" applyNumberFormat="1" applyFont="1" applyFill="1" applyBorder="1" applyAlignment="1">
      <alignment horizontal="right" vertical="center" wrapText="1"/>
    </xf>
    <xf numFmtId="181" fontId="58" fillId="33" borderId="21" xfId="58" applyNumberFormat="1" applyFont="1" applyFill="1" applyBorder="1" applyAlignment="1">
      <alignment horizontal="right" vertical="center" wrapText="1"/>
    </xf>
    <xf numFmtId="43" fontId="8" fillId="0" borderId="0" xfId="58" applyFont="1" applyAlignment="1">
      <alignment horizontal="right" wrapText="1"/>
    </xf>
    <xf numFmtId="180" fontId="60" fillId="34" borderId="46" xfId="0" applyNumberFormat="1" applyFont="1" applyFill="1" applyBorder="1" applyAlignment="1">
      <alignment vertical="center"/>
    </xf>
    <xf numFmtId="181" fontId="58" fillId="34" borderId="47" xfId="58" applyNumberFormat="1" applyFont="1" applyFill="1" applyBorder="1" applyAlignment="1">
      <alignment horizontal="right" vertical="center" wrapText="1"/>
    </xf>
    <xf numFmtId="181" fontId="58" fillId="34" borderId="39" xfId="58" applyNumberFormat="1" applyFont="1" applyFill="1" applyBorder="1" applyAlignment="1">
      <alignment horizontal="right" vertical="center" wrapText="1"/>
    </xf>
    <xf numFmtId="180" fontId="58" fillId="34" borderId="47" xfId="0" applyNumberFormat="1" applyFont="1" applyFill="1" applyBorder="1" applyAlignment="1">
      <alignment vertical="center"/>
    </xf>
    <xf numFmtId="180" fontId="58" fillId="34" borderId="39" xfId="0" applyNumberFormat="1" applyFont="1" applyFill="1" applyBorder="1" applyAlignment="1">
      <alignment vertical="center"/>
    </xf>
    <xf numFmtId="180" fontId="58" fillId="34" borderId="58" xfId="0" applyNumberFormat="1" applyFont="1" applyFill="1" applyBorder="1" applyAlignment="1">
      <alignment vertical="center"/>
    </xf>
    <xf numFmtId="180" fontId="58" fillId="34" borderId="59" xfId="0" applyNumberFormat="1" applyFont="1" applyFill="1" applyBorder="1" applyAlignment="1">
      <alignment vertical="center"/>
    </xf>
    <xf numFmtId="180" fontId="58" fillId="34" borderId="22" xfId="0" applyNumberFormat="1" applyFont="1" applyFill="1" applyBorder="1" applyAlignment="1">
      <alignment vertical="center"/>
    </xf>
    <xf numFmtId="180" fontId="58" fillId="34" borderId="60" xfId="0" applyNumberFormat="1" applyFont="1" applyFill="1" applyBorder="1" applyAlignment="1">
      <alignment vertical="center"/>
    </xf>
    <xf numFmtId="180" fontId="61" fillId="34" borderId="61" xfId="0" applyNumberFormat="1" applyFont="1" applyFill="1" applyBorder="1" applyAlignment="1">
      <alignment vertical="center"/>
    </xf>
    <xf numFmtId="180" fontId="61" fillId="33" borderId="33" xfId="0" applyNumberFormat="1" applyFont="1" applyFill="1" applyBorder="1" applyAlignment="1">
      <alignment vertical="center"/>
    </xf>
    <xf numFmtId="180" fontId="61" fillId="33" borderId="32" xfId="0" applyNumberFormat="1" applyFont="1" applyFill="1" applyBorder="1" applyAlignment="1">
      <alignment vertical="center"/>
    </xf>
    <xf numFmtId="180" fontId="61" fillId="33" borderId="13" xfId="0" applyNumberFormat="1" applyFont="1" applyFill="1" applyBorder="1" applyAlignment="1">
      <alignment vertical="center"/>
    </xf>
    <xf numFmtId="180" fontId="62" fillId="33" borderId="33" xfId="0" applyNumberFormat="1" applyFont="1" applyFill="1" applyBorder="1" applyAlignment="1">
      <alignment vertical="center"/>
    </xf>
    <xf numFmtId="180" fontId="62" fillId="33" borderId="32" xfId="0" applyNumberFormat="1" applyFont="1" applyFill="1" applyBorder="1" applyAlignment="1">
      <alignment vertical="center"/>
    </xf>
    <xf numFmtId="180" fontId="62" fillId="33" borderId="13" xfId="0" applyNumberFormat="1" applyFont="1" applyFill="1" applyBorder="1" applyAlignment="1">
      <alignment vertical="center"/>
    </xf>
    <xf numFmtId="0" fontId="62" fillId="33" borderId="13" xfId="0" applyFont="1" applyFill="1" applyBorder="1" applyAlignment="1">
      <alignment horizontal="center" vertical="center"/>
    </xf>
    <xf numFmtId="180" fontId="62" fillId="33" borderId="37" xfId="0" applyNumberFormat="1" applyFont="1" applyFill="1" applyBorder="1" applyAlignment="1">
      <alignment vertical="center"/>
    </xf>
    <xf numFmtId="180" fontId="62" fillId="33" borderId="36" xfId="0" applyNumberFormat="1" applyFont="1" applyFill="1" applyBorder="1" applyAlignment="1">
      <alignment vertical="center"/>
    </xf>
    <xf numFmtId="49" fontId="62" fillId="33" borderId="15" xfId="0" applyNumberFormat="1" applyFont="1" applyFill="1" applyBorder="1" applyAlignment="1">
      <alignment horizontal="center" vertical="center"/>
    </xf>
    <xf numFmtId="180" fontId="62" fillId="33" borderId="15" xfId="0" applyNumberFormat="1" applyFont="1" applyFill="1" applyBorder="1" applyAlignment="1">
      <alignment vertical="center"/>
    </xf>
    <xf numFmtId="179" fontId="63" fillId="33" borderId="33" xfId="0" applyNumberFormat="1" applyFont="1" applyFill="1" applyBorder="1" applyAlignment="1">
      <alignment vertical="center"/>
    </xf>
    <xf numFmtId="179" fontId="63" fillId="33" borderId="32" xfId="0" applyNumberFormat="1" applyFont="1" applyFill="1" applyBorder="1" applyAlignment="1">
      <alignment vertical="center"/>
    </xf>
    <xf numFmtId="179" fontId="63" fillId="33" borderId="13" xfId="0" applyNumberFormat="1" applyFont="1" applyFill="1" applyBorder="1" applyAlignment="1">
      <alignment vertical="center"/>
    </xf>
    <xf numFmtId="179" fontId="63" fillId="33" borderId="36" xfId="0" applyNumberFormat="1" applyFont="1" applyFill="1" applyBorder="1" applyAlignment="1">
      <alignment vertical="center"/>
    </xf>
    <xf numFmtId="179" fontId="63" fillId="33" borderId="37" xfId="0" applyNumberFormat="1" applyFont="1" applyFill="1" applyBorder="1" applyAlignment="1">
      <alignment vertical="center"/>
    </xf>
    <xf numFmtId="179" fontId="63" fillId="33" borderId="15" xfId="0" applyNumberFormat="1" applyFont="1" applyFill="1" applyBorder="1" applyAlignment="1">
      <alignment vertical="center"/>
    </xf>
    <xf numFmtId="180" fontId="64" fillId="34" borderId="23" xfId="0" applyNumberFormat="1" applyFont="1" applyFill="1" applyBorder="1" applyAlignment="1">
      <alignment vertical="center"/>
    </xf>
    <xf numFmtId="180" fontId="65" fillId="33" borderId="32" xfId="0" applyNumberFormat="1" applyFont="1" applyFill="1" applyBorder="1" applyAlignment="1">
      <alignment vertical="center"/>
    </xf>
    <xf numFmtId="180" fontId="65" fillId="33" borderId="33" xfId="0" applyNumberFormat="1" applyFont="1" applyFill="1" applyBorder="1" applyAlignment="1">
      <alignment vertical="center"/>
    </xf>
    <xf numFmtId="180" fontId="63" fillId="33" borderId="33" xfId="0" applyNumberFormat="1" applyFont="1" applyFill="1" applyBorder="1" applyAlignment="1">
      <alignment vertical="center"/>
    </xf>
    <xf numFmtId="180" fontId="63" fillId="33" borderId="32" xfId="0" applyNumberFormat="1" applyFont="1" applyFill="1" applyBorder="1" applyAlignment="1">
      <alignment vertical="center"/>
    </xf>
    <xf numFmtId="180" fontId="63" fillId="33" borderId="13" xfId="0" applyNumberFormat="1" applyFont="1" applyFill="1" applyBorder="1" applyAlignment="1">
      <alignment vertical="center"/>
    </xf>
    <xf numFmtId="179" fontId="64" fillId="34" borderId="23" xfId="0" applyNumberFormat="1" applyFont="1" applyFill="1" applyBorder="1" applyAlignment="1">
      <alignment vertical="center"/>
    </xf>
    <xf numFmtId="0" fontId="56" fillId="33" borderId="36" xfId="0" applyFont="1" applyFill="1" applyBorder="1" applyAlignment="1">
      <alignment horizontal="justify" vertical="center"/>
    </xf>
    <xf numFmtId="180" fontId="65" fillId="33" borderId="15" xfId="0" applyNumberFormat="1" applyFont="1" applyFill="1" applyBorder="1" applyAlignment="1">
      <alignment vertical="center"/>
    </xf>
    <xf numFmtId="180" fontId="65" fillId="33" borderId="36" xfId="0" applyNumberFormat="1" applyFont="1" applyFill="1" applyBorder="1" applyAlignment="1">
      <alignment vertical="center"/>
    </xf>
    <xf numFmtId="180" fontId="65" fillId="33" borderId="37" xfId="0" applyNumberFormat="1" applyFont="1" applyFill="1" applyBorder="1" applyAlignment="1">
      <alignment vertical="center"/>
    </xf>
    <xf numFmtId="180" fontId="63" fillId="33" borderId="37" xfId="0" applyNumberFormat="1" applyFont="1" applyFill="1" applyBorder="1" applyAlignment="1">
      <alignment vertical="center"/>
    </xf>
    <xf numFmtId="180" fontId="63" fillId="33" borderId="36" xfId="0" applyNumberFormat="1" applyFont="1" applyFill="1" applyBorder="1" applyAlignment="1">
      <alignment vertical="center"/>
    </xf>
    <xf numFmtId="180" fontId="63" fillId="33" borderId="62" xfId="0" applyNumberFormat="1" applyFont="1" applyFill="1" applyBorder="1" applyAlignment="1">
      <alignment vertical="center"/>
    </xf>
    <xf numFmtId="180" fontId="63" fillId="33" borderId="15" xfId="0" applyNumberFormat="1" applyFont="1" applyFill="1" applyBorder="1" applyAlignment="1">
      <alignment vertical="center"/>
    </xf>
    <xf numFmtId="179" fontId="58" fillId="33" borderId="26" xfId="0" applyNumberFormat="1" applyFont="1" applyFill="1" applyBorder="1" applyAlignment="1">
      <alignment vertical="center"/>
    </xf>
    <xf numFmtId="179" fontId="58" fillId="33" borderId="29" xfId="0" applyNumberFormat="1" applyFont="1" applyFill="1" applyBorder="1" applyAlignment="1">
      <alignment vertical="center"/>
    </xf>
    <xf numFmtId="179" fontId="58" fillId="33" borderId="16" xfId="0" applyNumberFormat="1" applyFont="1" applyFill="1" applyBorder="1" applyAlignment="1">
      <alignment vertical="center"/>
    </xf>
    <xf numFmtId="179" fontId="56" fillId="33" borderId="33" xfId="0" applyNumberFormat="1" applyFont="1" applyFill="1" applyBorder="1" applyAlignment="1">
      <alignment vertical="center"/>
    </xf>
    <xf numFmtId="179" fontId="56" fillId="33" borderId="34" xfId="0" applyNumberFormat="1" applyFont="1" applyFill="1" applyBorder="1" applyAlignment="1">
      <alignment vertical="center"/>
    </xf>
    <xf numFmtId="179" fontId="58" fillId="33" borderId="16" xfId="0" applyNumberFormat="1" applyFont="1" applyFill="1" applyBorder="1" applyAlignment="1">
      <alignment horizontal="right" vertical="center"/>
    </xf>
    <xf numFmtId="179" fontId="56" fillId="33" borderId="13" xfId="0" applyNumberFormat="1" applyFont="1" applyFill="1" applyBorder="1" applyAlignment="1">
      <alignment vertical="center"/>
    </xf>
    <xf numFmtId="179" fontId="56" fillId="33" borderId="12" xfId="0" applyNumberFormat="1" applyFont="1" applyFill="1" applyBorder="1" applyAlignment="1">
      <alignment vertical="center"/>
    </xf>
    <xf numFmtId="179" fontId="58" fillId="33" borderId="20" xfId="0" applyNumberFormat="1" applyFont="1" applyFill="1" applyBorder="1" applyAlignment="1">
      <alignment vertical="center"/>
    </xf>
    <xf numFmtId="179" fontId="58" fillId="33" borderId="15" xfId="0" applyNumberFormat="1" applyFont="1" applyFill="1" applyBorder="1" applyAlignment="1">
      <alignment vertical="center"/>
    </xf>
    <xf numFmtId="179" fontId="58" fillId="33" borderId="21" xfId="0" applyNumberFormat="1" applyFont="1" applyFill="1" applyBorder="1" applyAlignment="1">
      <alignment vertical="center"/>
    </xf>
    <xf numFmtId="186" fontId="66" fillId="0" borderId="0" xfId="58" applyNumberFormat="1" applyFont="1" applyAlignment="1">
      <alignment/>
    </xf>
    <xf numFmtId="185" fontId="67" fillId="0" borderId="0" xfId="0" applyNumberFormat="1" applyFont="1" applyAlignment="1">
      <alignment/>
    </xf>
    <xf numFmtId="179" fontId="68" fillId="0" borderId="0" xfId="0" applyNumberFormat="1" applyFont="1" applyAlignment="1">
      <alignment/>
    </xf>
    <xf numFmtId="180" fontId="68" fillId="0" borderId="0" xfId="0" applyNumberFormat="1" applyFont="1" applyAlignment="1">
      <alignment/>
    </xf>
    <xf numFmtId="0" fontId="68" fillId="0" borderId="0" xfId="0" applyFont="1" applyAlignment="1">
      <alignment/>
    </xf>
    <xf numFmtId="2" fontId="68" fillId="0" borderId="0" xfId="0" applyNumberFormat="1" applyFont="1" applyAlignment="1">
      <alignment/>
    </xf>
    <xf numFmtId="185" fontId="68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3"/>
  <sheetViews>
    <sheetView tabSelected="1" zoomScale="75" zoomScaleNormal="75" zoomScaleSheetLayoutView="87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21" sqref="B21"/>
    </sheetView>
  </sheetViews>
  <sheetFormatPr defaultColWidth="9.00390625" defaultRowHeight="12.75"/>
  <cols>
    <col min="1" max="1" width="8.875" style="0" customWidth="1"/>
    <col min="2" max="2" width="51.125" style="0" customWidth="1"/>
    <col min="3" max="3" width="18.375" style="0" customWidth="1"/>
    <col min="4" max="4" width="17.875" style="0" customWidth="1"/>
    <col min="5" max="5" width="14.625" style="0" customWidth="1"/>
    <col min="6" max="17" width="16.375" style="0" customWidth="1"/>
    <col min="18" max="18" width="12.875" style="0" customWidth="1"/>
    <col min="19" max="19" width="64.625" style="0" customWidth="1"/>
    <col min="20" max="25" width="18.125" style="0" customWidth="1"/>
    <col min="26" max="26" width="13.875" style="0" customWidth="1"/>
    <col min="27" max="27" width="14.875" style="0" customWidth="1"/>
    <col min="28" max="28" width="14.125" style="0" customWidth="1"/>
    <col min="29" max="29" width="17.75390625" style="0" customWidth="1"/>
    <col min="30" max="30" width="15.875" style="0" customWidth="1"/>
    <col min="31" max="31" width="16.00390625" style="0" customWidth="1"/>
  </cols>
  <sheetData>
    <row r="1" spans="1:11" ht="18.75">
      <c r="A1" s="1"/>
      <c r="B1" s="1"/>
      <c r="C1" s="1"/>
      <c r="D1" s="1"/>
      <c r="E1" s="1"/>
      <c r="F1" s="1"/>
      <c r="G1" s="1"/>
      <c r="H1" s="1"/>
      <c r="I1" s="1"/>
      <c r="J1" s="197" t="s">
        <v>10</v>
      </c>
      <c r="K1" s="197"/>
    </row>
    <row r="2" spans="1:11" ht="22.5">
      <c r="A2" s="198" t="s">
        <v>97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4.75" customHeight="1">
      <c r="A3" s="199" t="s">
        <v>85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2.75">
      <c r="A4" s="200" t="s">
        <v>47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3" t="s">
        <v>9</v>
      </c>
    </row>
    <row r="6" spans="1:31" ht="16.5" thickBot="1">
      <c r="A6" s="201" t="s">
        <v>0</v>
      </c>
      <c r="B6" s="207" t="s">
        <v>11</v>
      </c>
      <c r="C6" s="210" t="s">
        <v>96</v>
      </c>
      <c r="D6" s="211"/>
      <c r="E6" s="212"/>
      <c r="F6" s="124" t="s">
        <v>4</v>
      </c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6"/>
    </row>
    <row r="7" spans="1:31" ht="15.75">
      <c r="A7" s="202"/>
      <c r="B7" s="208"/>
      <c r="C7" s="213"/>
      <c r="D7" s="214"/>
      <c r="E7" s="215"/>
      <c r="F7" s="204" t="s">
        <v>5</v>
      </c>
      <c r="G7" s="205"/>
      <c r="H7" s="204" t="s">
        <v>6</v>
      </c>
      <c r="I7" s="205"/>
      <c r="J7" s="204" t="s">
        <v>7</v>
      </c>
      <c r="K7" s="205"/>
      <c r="L7" s="206" t="s">
        <v>87</v>
      </c>
      <c r="M7" s="205"/>
      <c r="N7" s="204" t="s">
        <v>88</v>
      </c>
      <c r="O7" s="205"/>
      <c r="P7" s="204" t="s">
        <v>89</v>
      </c>
      <c r="Q7" s="205"/>
      <c r="R7" s="121" t="s">
        <v>0</v>
      </c>
      <c r="S7" s="119" t="s">
        <v>11</v>
      </c>
      <c r="T7" s="206" t="s">
        <v>90</v>
      </c>
      <c r="U7" s="205"/>
      <c r="V7" s="204" t="s">
        <v>91</v>
      </c>
      <c r="W7" s="205"/>
      <c r="X7" s="204" t="s">
        <v>92</v>
      </c>
      <c r="Y7" s="205"/>
      <c r="Z7" s="206" t="s">
        <v>93</v>
      </c>
      <c r="AA7" s="205"/>
      <c r="AB7" s="204" t="s">
        <v>94</v>
      </c>
      <c r="AC7" s="205"/>
      <c r="AD7" s="204" t="s">
        <v>95</v>
      </c>
      <c r="AE7" s="205"/>
    </row>
    <row r="8" spans="1:31" ht="16.5" thickBot="1">
      <c r="A8" s="203"/>
      <c r="B8" s="209"/>
      <c r="C8" s="73" t="s">
        <v>1</v>
      </c>
      <c r="D8" s="74" t="s">
        <v>2</v>
      </c>
      <c r="E8" s="75" t="s">
        <v>3</v>
      </c>
      <c r="F8" s="9" t="s">
        <v>1</v>
      </c>
      <c r="G8" s="4" t="s">
        <v>2</v>
      </c>
      <c r="H8" s="9" t="s">
        <v>1</v>
      </c>
      <c r="I8" s="4" t="s">
        <v>2</v>
      </c>
      <c r="J8" s="9" t="s">
        <v>1</v>
      </c>
      <c r="K8" s="4" t="s">
        <v>2</v>
      </c>
      <c r="L8" s="70" t="s">
        <v>1</v>
      </c>
      <c r="M8" s="4" t="s">
        <v>2</v>
      </c>
      <c r="N8" s="9" t="s">
        <v>1</v>
      </c>
      <c r="O8" s="4" t="s">
        <v>2</v>
      </c>
      <c r="P8" s="9" t="s">
        <v>1</v>
      </c>
      <c r="Q8" s="4" t="s">
        <v>2</v>
      </c>
      <c r="R8" s="122"/>
      <c r="S8" s="120"/>
      <c r="T8" s="70" t="s">
        <v>1</v>
      </c>
      <c r="U8" s="4" t="s">
        <v>2</v>
      </c>
      <c r="V8" s="9" t="s">
        <v>1</v>
      </c>
      <c r="W8" s="4" t="s">
        <v>2</v>
      </c>
      <c r="X8" s="9" t="s">
        <v>1</v>
      </c>
      <c r="Y8" s="4" t="s">
        <v>2</v>
      </c>
      <c r="Z8" s="70" t="s">
        <v>1</v>
      </c>
      <c r="AA8" s="4" t="s">
        <v>2</v>
      </c>
      <c r="AB8" s="9" t="s">
        <v>1</v>
      </c>
      <c r="AC8" s="4" t="s">
        <v>2</v>
      </c>
      <c r="AD8" s="9" t="s">
        <v>1</v>
      </c>
      <c r="AE8" s="4" t="s">
        <v>2</v>
      </c>
    </row>
    <row r="9" spans="1:31" ht="26.25" customHeight="1" thickBot="1">
      <c r="A9" s="26">
        <v>1</v>
      </c>
      <c r="B9" s="56" t="s">
        <v>12</v>
      </c>
      <c r="C9" s="138">
        <f aca="true" t="shared" si="0" ref="C9:D11">F9+H9+J9+L9+N9+P9+T9+V9+X9+Z9+AB9+AD9</f>
        <v>27377.4</v>
      </c>
      <c r="D9" s="139">
        <f t="shared" si="0"/>
        <v>27328.5</v>
      </c>
      <c r="E9" s="76">
        <f>D9/C9*100</f>
        <v>99.82138552236516</v>
      </c>
      <c r="F9" s="130">
        <v>2910.3</v>
      </c>
      <c r="G9" s="131">
        <v>2888.9</v>
      </c>
      <c r="H9" s="130">
        <v>2865.4</v>
      </c>
      <c r="I9" s="131">
        <v>2839.8</v>
      </c>
      <c r="J9" s="132">
        <v>2965.9</v>
      </c>
      <c r="K9" s="131">
        <v>2954.9</v>
      </c>
      <c r="L9" s="132">
        <v>3022.9</v>
      </c>
      <c r="M9" s="131">
        <v>3003.2</v>
      </c>
      <c r="N9" s="130">
        <v>3134.7</v>
      </c>
      <c r="O9" s="131">
        <v>3155.9</v>
      </c>
      <c r="P9" s="132">
        <v>3202.3</v>
      </c>
      <c r="Q9" s="131">
        <v>3248.4</v>
      </c>
      <c r="R9" s="26">
        <v>1</v>
      </c>
      <c r="S9" s="106" t="s">
        <v>12</v>
      </c>
      <c r="T9" s="34">
        <v>3092.7</v>
      </c>
      <c r="U9" s="33">
        <v>3075.7</v>
      </c>
      <c r="V9" s="32">
        <v>3147.5</v>
      </c>
      <c r="W9" s="33">
        <v>3107.7</v>
      </c>
      <c r="X9" s="179">
        <v>3035.7</v>
      </c>
      <c r="Y9" s="33">
        <v>3054</v>
      </c>
      <c r="Z9" s="34"/>
      <c r="AA9" s="33"/>
      <c r="AB9" s="32"/>
      <c r="AC9" s="33"/>
      <c r="AD9" s="34"/>
      <c r="AE9" s="33"/>
    </row>
    <row r="10" spans="1:31" ht="29.25" customHeight="1" thickBot="1">
      <c r="A10" s="27">
        <v>2</v>
      </c>
      <c r="B10" s="57" t="s">
        <v>13</v>
      </c>
      <c r="C10" s="140">
        <f t="shared" si="0"/>
        <v>6086.4</v>
      </c>
      <c r="D10" s="141">
        <f t="shared" si="0"/>
        <v>6067.099999999999</v>
      </c>
      <c r="E10" s="76">
        <f>D10/C10*100</f>
        <v>99.68289957939011</v>
      </c>
      <c r="F10" s="36">
        <v>640.3</v>
      </c>
      <c r="G10" s="37">
        <v>637.1</v>
      </c>
      <c r="H10" s="36">
        <v>630.4</v>
      </c>
      <c r="I10" s="37">
        <v>628.4</v>
      </c>
      <c r="J10" s="38">
        <v>658.7</v>
      </c>
      <c r="K10" s="37">
        <v>660.8</v>
      </c>
      <c r="L10" s="133">
        <v>669.6</v>
      </c>
      <c r="M10" s="134">
        <v>666.4</v>
      </c>
      <c r="N10" s="135">
        <v>689.6</v>
      </c>
      <c r="O10" s="134">
        <v>690.3</v>
      </c>
      <c r="P10" s="133">
        <v>741</v>
      </c>
      <c r="Q10" s="134">
        <v>729.1</v>
      </c>
      <c r="R10" s="27">
        <v>2</v>
      </c>
      <c r="S10" s="107" t="s">
        <v>13</v>
      </c>
      <c r="T10" s="38">
        <v>680.4</v>
      </c>
      <c r="U10" s="37">
        <v>693.3</v>
      </c>
      <c r="V10" s="36">
        <v>692.5</v>
      </c>
      <c r="W10" s="37">
        <v>686.4</v>
      </c>
      <c r="X10" s="180">
        <v>683.9</v>
      </c>
      <c r="Y10" s="37">
        <v>675.3</v>
      </c>
      <c r="Z10" s="38"/>
      <c r="AA10" s="37"/>
      <c r="AB10" s="36"/>
      <c r="AC10" s="37"/>
      <c r="AD10" s="38"/>
      <c r="AE10" s="37"/>
    </row>
    <row r="11" spans="1:31" ht="37.5">
      <c r="A11" s="28">
        <v>3</v>
      </c>
      <c r="B11" s="58" t="s">
        <v>48</v>
      </c>
      <c r="C11" s="142">
        <f t="shared" si="0"/>
        <v>394.29999999999995</v>
      </c>
      <c r="D11" s="143">
        <f t="shared" si="0"/>
        <v>393.99999999999994</v>
      </c>
      <c r="E11" s="77">
        <f>D11/C11*100</f>
        <v>99.92391580015216</v>
      </c>
      <c r="F11" s="71">
        <f aca="true" t="shared" si="1" ref="F11:K11">SUM(F13:F20)</f>
        <v>35.8</v>
      </c>
      <c r="G11" s="39">
        <f t="shared" si="1"/>
        <v>0</v>
      </c>
      <c r="H11" s="17">
        <f t="shared" si="1"/>
        <v>35.9</v>
      </c>
      <c r="I11" s="39">
        <f t="shared" si="1"/>
        <v>9.1</v>
      </c>
      <c r="J11" s="17">
        <f t="shared" si="1"/>
        <v>36.199999999999996</v>
      </c>
      <c r="K11" s="39">
        <f t="shared" si="1"/>
        <v>81.6</v>
      </c>
      <c r="L11" s="71">
        <f aca="true" t="shared" si="2" ref="L11:Q11">SUM(L13:L20)</f>
        <v>35.9</v>
      </c>
      <c r="M11" s="39">
        <f t="shared" si="2"/>
        <v>39.2</v>
      </c>
      <c r="N11" s="17">
        <f t="shared" si="2"/>
        <v>35.9</v>
      </c>
      <c r="O11" s="39">
        <f t="shared" si="2"/>
        <v>49.2</v>
      </c>
      <c r="P11" s="17">
        <f t="shared" si="2"/>
        <v>97.5</v>
      </c>
      <c r="Q11" s="39">
        <f t="shared" si="2"/>
        <v>86.7</v>
      </c>
      <c r="R11" s="28">
        <v>3</v>
      </c>
      <c r="S11" s="108" t="s">
        <v>48</v>
      </c>
      <c r="T11" s="71">
        <f aca="true" t="shared" si="3" ref="T11:Y11">SUM(T13:T20)</f>
        <v>45.3</v>
      </c>
      <c r="U11" s="39">
        <f t="shared" si="3"/>
        <v>42.9</v>
      </c>
      <c r="V11" s="17">
        <f t="shared" si="3"/>
        <v>35.9</v>
      </c>
      <c r="W11" s="39">
        <f t="shared" si="3"/>
        <v>49.099999999999994</v>
      </c>
      <c r="X11" s="181">
        <f t="shared" si="3"/>
        <v>35.9</v>
      </c>
      <c r="Y11" s="39">
        <f t="shared" si="3"/>
        <v>36.2</v>
      </c>
      <c r="Z11" s="71">
        <f aca="true" t="shared" si="4" ref="Z11:AE11">SUM(Z13:Z20)</f>
        <v>0</v>
      </c>
      <c r="AA11" s="39">
        <f t="shared" si="4"/>
        <v>0</v>
      </c>
      <c r="AB11" s="17">
        <f t="shared" si="4"/>
        <v>0</v>
      </c>
      <c r="AC11" s="39">
        <f t="shared" si="4"/>
        <v>0</v>
      </c>
      <c r="AD11" s="17">
        <f t="shared" si="4"/>
        <v>0</v>
      </c>
      <c r="AE11" s="39">
        <f t="shared" si="4"/>
        <v>0</v>
      </c>
    </row>
    <row r="12" spans="1:31" ht="18.75">
      <c r="A12" s="11"/>
      <c r="B12" s="59" t="s">
        <v>14</v>
      </c>
      <c r="C12" s="164">
        <f>F12+H12+J12+L12+N12+P12+T12+V12+X12</f>
        <v>394.251</v>
      </c>
      <c r="D12" s="164">
        <f>G12+I12+K12+M12+O12+Q12+U12+W12+Y12</f>
        <v>394.01699999999994</v>
      </c>
      <c r="E12" s="146"/>
      <c r="F12" s="147">
        <v>35.8</v>
      </c>
      <c r="G12" s="148">
        <v>0</v>
      </c>
      <c r="H12" s="149">
        <v>35.9</v>
      </c>
      <c r="I12" s="165">
        <v>9.1</v>
      </c>
      <c r="J12" s="166">
        <v>36.2</v>
      </c>
      <c r="K12" s="165">
        <v>81.6</v>
      </c>
      <c r="L12" s="167">
        <v>35.9</v>
      </c>
      <c r="M12" s="168">
        <v>39.2</v>
      </c>
      <c r="N12" s="169">
        <v>35.9</v>
      </c>
      <c r="O12" s="168">
        <v>49.1</v>
      </c>
      <c r="P12" s="167">
        <v>97.5</v>
      </c>
      <c r="Q12" s="168">
        <v>86.7</v>
      </c>
      <c r="R12" s="153"/>
      <c r="S12" s="109" t="s">
        <v>14</v>
      </c>
      <c r="T12" s="158">
        <v>45.343</v>
      </c>
      <c r="U12" s="159">
        <v>42.936</v>
      </c>
      <c r="V12" s="160">
        <v>35.854</v>
      </c>
      <c r="W12" s="159">
        <v>49.094</v>
      </c>
      <c r="X12" s="158">
        <v>35.854</v>
      </c>
      <c r="Y12" s="159">
        <v>36.287</v>
      </c>
      <c r="Z12" s="150"/>
      <c r="AA12" s="151"/>
      <c r="AB12" s="152"/>
      <c r="AC12" s="151"/>
      <c r="AD12" s="150"/>
      <c r="AE12" s="151"/>
    </row>
    <row r="13" spans="1:31" ht="18.75">
      <c r="A13" s="15" t="s">
        <v>28</v>
      </c>
      <c r="B13" s="59" t="s">
        <v>15</v>
      </c>
      <c r="C13" s="98">
        <f aca="true" t="shared" si="5" ref="C13:C21">F13+H13+J13+L13+N13+P13+T13+V13+X13+Z13+AB13+AD13</f>
        <v>190.7</v>
      </c>
      <c r="D13" s="97">
        <f aca="true" t="shared" si="6" ref="D13:D21">G13+I13+K13+M13+O13+Q13+U13+W13+Y13+AA13+AC13+AE13</f>
        <v>190.7</v>
      </c>
      <c r="E13" s="99">
        <f aca="true" t="shared" si="7" ref="E13:E20">D13/C13*100</f>
        <v>100</v>
      </c>
      <c r="F13" s="43"/>
      <c r="G13" s="42"/>
      <c r="H13" s="41"/>
      <c r="I13" s="42"/>
      <c r="J13" s="43">
        <f>14.7-4.1+6.2</f>
        <v>16.8</v>
      </c>
      <c r="K13" s="42"/>
      <c r="L13" s="43">
        <v>22.4</v>
      </c>
      <c r="M13" s="42">
        <v>39.2</v>
      </c>
      <c r="N13" s="41">
        <v>22.2</v>
      </c>
      <c r="O13" s="42">
        <v>22.2</v>
      </c>
      <c r="P13" s="43">
        <v>25.8</v>
      </c>
      <c r="Q13" s="42">
        <v>25.8</v>
      </c>
      <c r="R13" s="15" t="s">
        <v>28</v>
      </c>
      <c r="S13" s="109" t="s">
        <v>15</v>
      </c>
      <c r="T13" s="43">
        <v>41.4</v>
      </c>
      <c r="U13" s="42">
        <v>41.4</v>
      </c>
      <c r="V13" s="41">
        <v>31.9</v>
      </c>
      <c r="W13" s="42">
        <v>31.9</v>
      </c>
      <c r="X13" s="182">
        <v>30.2</v>
      </c>
      <c r="Y13" s="42">
        <v>30.2</v>
      </c>
      <c r="Z13" s="43"/>
      <c r="AA13" s="42"/>
      <c r="AB13" s="41"/>
      <c r="AC13" s="42"/>
      <c r="AD13" s="43"/>
      <c r="AE13" s="42"/>
    </row>
    <row r="14" spans="1:31" ht="18.75">
      <c r="A14" s="15" t="s">
        <v>29</v>
      </c>
      <c r="B14" s="59" t="s">
        <v>23</v>
      </c>
      <c r="C14" s="98">
        <f t="shared" si="5"/>
        <v>45.8</v>
      </c>
      <c r="D14" s="97">
        <f t="shared" si="6"/>
        <v>45.8</v>
      </c>
      <c r="E14" s="99">
        <f t="shared" si="7"/>
        <v>100</v>
      </c>
      <c r="F14" s="43"/>
      <c r="G14" s="42"/>
      <c r="H14" s="41"/>
      <c r="I14" s="42"/>
      <c r="J14" s="43">
        <v>15.3</v>
      </c>
      <c r="K14" s="42">
        <v>15.3</v>
      </c>
      <c r="L14" s="43"/>
      <c r="M14" s="42"/>
      <c r="N14" s="41">
        <v>12.7</v>
      </c>
      <c r="O14" s="42">
        <v>12.7</v>
      </c>
      <c r="P14" s="43">
        <v>11.8</v>
      </c>
      <c r="Q14" s="42">
        <v>11.8</v>
      </c>
      <c r="R14" s="15" t="s">
        <v>29</v>
      </c>
      <c r="S14" s="109" t="s">
        <v>23</v>
      </c>
      <c r="T14" s="43"/>
      <c r="U14" s="42"/>
      <c r="V14" s="41">
        <v>0.3</v>
      </c>
      <c r="W14" s="42"/>
      <c r="X14" s="182">
        <v>5.7</v>
      </c>
      <c r="Y14" s="42">
        <v>6</v>
      </c>
      <c r="Z14" s="43"/>
      <c r="AA14" s="42"/>
      <c r="AB14" s="41"/>
      <c r="AC14" s="42"/>
      <c r="AD14" s="43"/>
      <c r="AE14" s="42"/>
    </row>
    <row r="15" spans="1:31" ht="18.75">
      <c r="A15" s="15" t="s">
        <v>30</v>
      </c>
      <c r="B15" s="59" t="s">
        <v>16</v>
      </c>
      <c r="C15" s="98">
        <f t="shared" si="5"/>
        <v>4.7</v>
      </c>
      <c r="D15" s="97">
        <f t="shared" si="6"/>
        <v>4.7</v>
      </c>
      <c r="E15" s="99">
        <f t="shared" si="7"/>
        <v>100</v>
      </c>
      <c r="F15" s="43"/>
      <c r="G15" s="42"/>
      <c r="H15" s="41"/>
      <c r="I15" s="42"/>
      <c r="J15" s="43"/>
      <c r="K15" s="42"/>
      <c r="L15" s="43"/>
      <c r="M15" s="42"/>
      <c r="N15" s="41"/>
      <c r="O15" s="42"/>
      <c r="P15" s="43">
        <v>4.7</v>
      </c>
      <c r="Q15" s="42">
        <v>4.7</v>
      </c>
      <c r="R15" s="15" t="s">
        <v>30</v>
      </c>
      <c r="S15" s="109" t="s">
        <v>16</v>
      </c>
      <c r="T15" s="43"/>
      <c r="U15" s="42"/>
      <c r="V15" s="41"/>
      <c r="W15" s="42"/>
      <c r="X15" s="182"/>
      <c r="Y15" s="42"/>
      <c r="Z15" s="43"/>
      <c r="AA15" s="42"/>
      <c r="AB15" s="41"/>
      <c r="AC15" s="42"/>
      <c r="AD15" s="43"/>
      <c r="AE15" s="42"/>
    </row>
    <row r="16" spans="1:31" ht="18.75">
      <c r="A16" s="15" t="s">
        <v>31</v>
      </c>
      <c r="B16" s="59" t="s">
        <v>22</v>
      </c>
      <c r="C16" s="98">
        <f t="shared" si="5"/>
        <v>32.4</v>
      </c>
      <c r="D16" s="97">
        <f t="shared" si="6"/>
        <v>32.4</v>
      </c>
      <c r="E16" s="99">
        <f t="shared" si="7"/>
        <v>100</v>
      </c>
      <c r="F16" s="43"/>
      <c r="G16" s="42"/>
      <c r="H16" s="41">
        <v>9.1</v>
      </c>
      <c r="I16" s="42">
        <f>4.1+5</f>
        <v>9.1</v>
      </c>
      <c r="J16" s="43">
        <v>3.8</v>
      </c>
      <c r="K16" s="42">
        <v>3.8</v>
      </c>
      <c r="L16" s="43"/>
      <c r="M16" s="42"/>
      <c r="N16" s="41"/>
      <c r="O16" s="42"/>
      <c r="P16" s="43">
        <v>19.5</v>
      </c>
      <c r="Q16" s="42">
        <f>12.1+3.7+3.7</f>
        <v>19.5</v>
      </c>
      <c r="R16" s="15" t="s">
        <v>31</v>
      </c>
      <c r="S16" s="109" t="s">
        <v>22</v>
      </c>
      <c r="T16" s="43"/>
      <c r="U16" s="42"/>
      <c r="V16" s="41"/>
      <c r="W16" s="42"/>
      <c r="X16" s="182"/>
      <c r="Y16" s="42"/>
      <c r="Z16" s="43"/>
      <c r="AA16" s="42"/>
      <c r="AB16" s="41"/>
      <c r="AC16" s="42"/>
      <c r="AD16" s="43"/>
      <c r="AE16" s="42"/>
    </row>
    <row r="17" spans="1:31" ht="18.75">
      <c r="A17" s="15" t="s">
        <v>32</v>
      </c>
      <c r="B17" s="59" t="s">
        <v>24</v>
      </c>
      <c r="C17" s="98">
        <f t="shared" si="5"/>
        <v>0</v>
      </c>
      <c r="D17" s="97">
        <f t="shared" si="6"/>
        <v>0</v>
      </c>
      <c r="E17" s="99" t="e">
        <f t="shared" si="7"/>
        <v>#DIV/0!</v>
      </c>
      <c r="F17" s="43"/>
      <c r="G17" s="42"/>
      <c r="H17" s="41"/>
      <c r="I17" s="42"/>
      <c r="J17" s="43"/>
      <c r="K17" s="42"/>
      <c r="L17" s="43"/>
      <c r="M17" s="42"/>
      <c r="N17" s="41"/>
      <c r="O17" s="42"/>
      <c r="P17" s="43"/>
      <c r="Q17" s="42"/>
      <c r="R17" s="15" t="s">
        <v>32</v>
      </c>
      <c r="S17" s="109" t="s">
        <v>24</v>
      </c>
      <c r="T17" s="43"/>
      <c r="U17" s="42"/>
      <c r="V17" s="41"/>
      <c r="W17" s="42"/>
      <c r="X17" s="182"/>
      <c r="Y17" s="42"/>
      <c r="Z17" s="43"/>
      <c r="AA17" s="42"/>
      <c r="AB17" s="41"/>
      <c r="AC17" s="42"/>
      <c r="AD17" s="43"/>
      <c r="AE17" s="42"/>
    </row>
    <row r="18" spans="1:31" ht="18.75">
      <c r="A18" s="15" t="s">
        <v>33</v>
      </c>
      <c r="B18" s="59" t="s">
        <v>25</v>
      </c>
      <c r="C18" s="98">
        <f t="shared" si="5"/>
        <v>66.9</v>
      </c>
      <c r="D18" s="97">
        <f t="shared" si="6"/>
        <v>66.9</v>
      </c>
      <c r="E18" s="99">
        <f t="shared" si="7"/>
        <v>100</v>
      </c>
      <c r="F18" s="43">
        <v>35.8</v>
      </c>
      <c r="G18" s="42"/>
      <c r="H18" s="41">
        <v>26.7</v>
      </c>
      <c r="I18" s="42"/>
      <c r="J18" s="43"/>
      <c r="K18" s="42">
        <v>62.5</v>
      </c>
      <c r="L18" s="43"/>
      <c r="M18" s="42"/>
      <c r="N18" s="41"/>
      <c r="O18" s="42"/>
      <c r="P18" s="43">
        <v>4.4</v>
      </c>
      <c r="Q18" s="42">
        <v>4.4</v>
      </c>
      <c r="R18" s="15" t="s">
        <v>33</v>
      </c>
      <c r="S18" s="109" t="s">
        <v>25</v>
      </c>
      <c r="T18" s="43"/>
      <c r="U18" s="42"/>
      <c r="V18" s="41"/>
      <c r="W18" s="42"/>
      <c r="X18" s="182"/>
      <c r="Y18" s="42"/>
      <c r="Z18" s="43"/>
      <c r="AA18" s="42"/>
      <c r="AB18" s="41"/>
      <c r="AC18" s="42"/>
      <c r="AD18" s="43"/>
      <c r="AE18" s="42"/>
    </row>
    <row r="19" spans="1:31" ht="18.75">
      <c r="A19" s="15" t="s">
        <v>34</v>
      </c>
      <c r="B19" s="59" t="s">
        <v>26</v>
      </c>
      <c r="C19" s="98">
        <f t="shared" si="5"/>
        <v>7.3</v>
      </c>
      <c r="D19" s="97">
        <f t="shared" si="6"/>
        <v>7.3</v>
      </c>
      <c r="E19" s="99">
        <f t="shared" si="7"/>
        <v>100</v>
      </c>
      <c r="F19" s="43"/>
      <c r="G19" s="42"/>
      <c r="H19" s="41"/>
      <c r="I19" s="42"/>
      <c r="J19" s="43"/>
      <c r="K19" s="42"/>
      <c r="L19" s="43"/>
      <c r="M19" s="42"/>
      <c r="N19" s="41"/>
      <c r="O19" s="42"/>
      <c r="P19" s="43">
        <v>7.3</v>
      </c>
      <c r="Q19" s="42">
        <v>7.3</v>
      </c>
      <c r="R19" s="15" t="s">
        <v>34</v>
      </c>
      <c r="S19" s="109" t="s">
        <v>26</v>
      </c>
      <c r="T19" s="43"/>
      <c r="U19" s="42"/>
      <c r="V19" s="41"/>
      <c r="W19" s="42"/>
      <c r="X19" s="182"/>
      <c r="Y19" s="42"/>
      <c r="Z19" s="43"/>
      <c r="AA19" s="42"/>
      <c r="AB19" s="41"/>
      <c r="AC19" s="42"/>
      <c r="AD19" s="43"/>
      <c r="AE19" s="42"/>
    </row>
    <row r="20" spans="1:31" ht="19.5" thickBot="1">
      <c r="A20" s="16" t="s">
        <v>35</v>
      </c>
      <c r="B20" s="60" t="s">
        <v>86</v>
      </c>
      <c r="C20" s="100">
        <f t="shared" si="5"/>
        <v>46.5</v>
      </c>
      <c r="D20" s="101">
        <f t="shared" si="6"/>
        <v>46.2</v>
      </c>
      <c r="E20" s="102">
        <f t="shared" si="7"/>
        <v>99.35483870967742</v>
      </c>
      <c r="F20" s="46"/>
      <c r="G20" s="45"/>
      <c r="H20" s="44">
        <v>0.1</v>
      </c>
      <c r="I20" s="45"/>
      <c r="J20" s="46">
        <v>0.3</v>
      </c>
      <c r="K20" s="45"/>
      <c r="L20" s="46">
        <v>13.5</v>
      </c>
      <c r="M20" s="45"/>
      <c r="N20" s="44">
        <v>1</v>
      </c>
      <c r="O20" s="45">
        <v>14.3</v>
      </c>
      <c r="P20" s="46">
        <v>24</v>
      </c>
      <c r="Q20" s="45">
        <v>13.2</v>
      </c>
      <c r="R20" s="16" t="s">
        <v>35</v>
      </c>
      <c r="S20" s="110" t="s">
        <v>86</v>
      </c>
      <c r="T20" s="46">
        <v>3.9</v>
      </c>
      <c r="U20" s="45">
        <v>1.5</v>
      </c>
      <c r="V20" s="44">
        <v>3.7</v>
      </c>
      <c r="W20" s="45">
        <f>8+9.2</f>
        <v>17.2</v>
      </c>
      <c r="X20" s="183"/>
      <c r="Y20" s="45"/>
      <c r="Z20" s="46"/>
      <c r="AA20" s="45"/>
      <c r="AB20" s="44"/>
      <c r="AC20" s="45"/>
      <c r="AD20" s="46"/>
      <c r="AE20" s="45"/>
    </row>
    <row r="21" spans="1:31" ht="37.5">
      <c r="A21" s="25" t="s">
        <v>36</v>
      </c>
      <c r="B21" s="58" t="s">
        <v>49</v>
      </c>
      <c r="C21" s="94">
        <f t="shared" si="5"/>
        <v>3017.3000000000006</v>
      </c>
      <c r="D21" s="95">
        <f t="shared" si="6"/>
        <v>2966.1000000000004</v>
      </c>
      <c r="E21" s="96">
        <f>D21/C21*100</f>
        <v>98.30311868226559</v>
      </c>
      <c r="F21" s="88">
        <f aca="true" t="shared" si="8" ref="F21:K21">SUM(F23:F26)</f>
        <v>329.5</v>
      </c>
      <c r="G21" s="89">
        <f t="shared" si="8"/>
        <v>258.1</v>
      </c>
      <c r="H21" s="88">
        <f t="shared" si="8"/>
        <v>338.79999999999995</v>
      </c>
      <c r="I21" s="89">
        <f t="shared" si="8"/>
        <v>322.6</v>
      </c>
      <c r="J21" s="88">
        <f t="shared" si="8"/>
        <v>347</v>
      </c>
      <c r="K21" s="89">
        <f t="shared" si="8"/>
        <v>372.59999999999997</v>
      </c>
      <c r="L21" s="90">
        <f aca="true" t="shared" si="9" ref="L21:Q21">SUM(L23:L26)</f>
        <v>346.1</v>
      </c>
      <c r="M21" s="89">
        <f t="shared" si="9"/>
        <v>332.2</v>
      </c>
      <c r="N21" s="88">
        <f t="shared" si="9"/>
        <v>322.2</v>
      </c>
      <c r="O21" s="89">
        <f t="shared" si="9"/>
        <v>334.7</v>
      </c>
      <c r="P21" s="88">
        <f t="shared" si="9"/>
        <v>341.6</v>
      </c>
      <c r="Q21" s="89">
        <f t="shared" si="9"/>
        <v>350.1</v>
      </c>
      <c r="R21" s="25" t="s">
        <v>36</v>
      </c>
      <c r="S21" s="108" t="s">
        <v>49</v>
      </c>
      <c r="T21" s="90">
        <f aca="true" t="shared" si="10" ref="T21:Y21">SUM(T23:T26)</f>
        <v>312.20000000000005</v>
      </c>
      <c r="U21" s="89">
        <f t="shared" si="10"/>
        <v>317.8</v>
      </c>
      <c r="V21" s="88">
        <f t="shared" si="10"/>
        <v>317.4</v>
      </c>
      <c r="W21" s="89">
        <f>SUM(W23:W26)</f>
        <v>313.9</v>
      </c>
      <c r="X21" s="184">
        <f t="shared" si="10"/>
        <v>362.5</v>
      </c>
      <c r="Y21" s="89">
        <f t="shared" si="10"/>
        <v>364.1</v>
      </c>
      <c r="Z21" s="90">
        <f aca="true" t="shared" si="11" ref="Z21:AE21">SUM(Z23:Z26)</f>
        <v>0</v>
      </c>
      <c r="AA21" s="89">
        <f t="shared" si="11"/>
        <v>0</v>
      </c>
      <c r="AB21" s="88">
        <f t="shared" si="11"/>
        <v>0</v>
      </c>
      <c r="AC21" s="89">
        <f t="shared" si="11"/>
        <v>0</v>
      </c>
      <c r="AD21" s="88">
        <f t="shared" si="11"/>
        <v>0</v>
      </c>
      <c r="AE21" s="89">
        <f t="shared" si="11"/>
        <v>0</v>
      </c>
    </row>
    <row r="22" spans="1:31" ht="18.75">
      <c r="A22" s="13"/>
      <c r="B22" s="61" t="s">
        <v>14</v>
      </c>
      <c r="C22" s="164">
        <f>F22+H22+J22+L22+N22+P22+T22+V22+X22</f>
        <v>3017.3380000000006</v>
      </c>
      <c r="D22" s="170">
        <f>G22+I22+K22+M22+O22+Q22+U22+W22+Y22</f>
        <v>2966.0200000000004</v>
      </c>
      <c r="E22" s="146"/>
      <c r="F22" s="172">
        <v>329.5</v>
      </c>
      <c r="G22" s="173">
        <v>258.1</v>
      </c>
      <c r="H22" s="172">
        <v>338.8</v>
      </c>
      <c r="I22" s="173">
        <v>322.6</v>
      </c>
      <c r="J22" s="174">
        <v>347</v>
      </c>
      <c r="K22" s="173">
        <v>372.6</v>
      </c>
      <c r="L22" s="175">
        <v>346.1</v>
      </c>
      <c r="M22" s="176">
        <v>332.1</v>
      </c>
      <c r="N22" s="169">
        <v>322.2</v>
      </c>
      <c r="O22" s="177">
        <v>334.7</v>
      </c>
      <c r="P22" s="169">
        <v>341.6</v>
      </c>
      <c r="Q22" s="177">
        <v>350.1</v>
      </c>
      <c r="R22" s="156"/>
      <c r="S22" s="171" t="s">
        <v>14</v>
      </c>
      <c r="T22" s="162">
        <v>312.159</v>
      </c>
      <c r="U22" s="161">
        <v>317.803</v>
      </c>
      <c r="V22" s="163">
        <v>317.425</v>
      </c>
      <c r="W22" s="161">
        <v>313.923</v>
      </c>
      <c r="X22" s="162">
        <v>362.554</v>
      </c>
      <c r="Y22" s="161">
        <v>364.094</v>
      </c>
      <c r="Z22" s="154"/>
      <c r="AA22" s="155"/>
      <c r="AB22" s="157"/>
      <c r="AC22" s="155"/>
      <c r="AD22" s="154"/>
      <c r="AE22" s="155"/>
    </row>
    <row r="23" spans="1:31" ht="18.75">
      <c r="A23" s="29" t="s">
        <v>37</v>
      </c>
      <c r="B23" s="59" t="s">
        <v>50</v>
      </c>
      <c r="C23" s="98">
        <f aca="true" t="shared" si="12" ref="C23:D28">F23+H23+J23+L23+N23+P23+T23+V23+X23+Z23+AB23+AD23</f>
        <v>233.79999999999995</v>
      </c>
      <c r="D23" s="97">
        <f t="shared" si="12"/>
        <v>233.79999999999995</v>
      </c>
      <c r="E23" s="99">
        <f aca="true" t="shared" si="13" ref="E23:E28">D23/C23*100</f>
        <v>100</v>
      </c>
      <c r="F23" s="41"/>
      <c r="G23" s="42"/>
      <c r="H23" s="41"/>
      <c r="I23" s="87"/>
      <c r="J23" s="41">
        <v>31.5</v>
      </c>
      <c r="K23" s="87">
        <v>31.5</v>
      </c>
      <c r="L23" s="41">
        <v>35.9</v>
      </c>
      <c r="M23" s="87">
        <v>35.9</v>
      </c>
      <c r="N23" s="41">
        <v>33.3</v>
      </c>
      <c r="O23" s="87">
        <v>33.3</v>
      </c>
      <c r="P23" s="41">
        <v>33.4</v>
      </c>
      <c r="Q23" s="87">
        <v>33.4</v>
      </c>
      <c r="R23" s="15" t="s">
        <v>37</v>
      </c>
      <c r="S23" s="109" t="s">
        <v>50</v>
      </c>
      <c r="T23" s="41">
        <v>31.7</v>
      </c>
      <c r="U23" s="87">
        <v>31.7</v>
      </c>
      <c r="V23" s="41">
        <v>31.7</v>
      </c>
      <c r="W23" s="87">
        <v>31.7</v>
      </c>
      <c r="X23" s="185">
        <v>36.3</v>
      </c>
      <c r="Y23" s="87">
        <v>36.3</v>
      </c>
      <c r="Z23" s="41"/>
      <c r="AA23" s="87"/>
      <c r="AB23" s="41"/>
      <c r="AC23" s="87"/>
      <c r="AD23" s="41"/>
      <c r="AE23" s="87"/>
    </row>
    <row r="24" spans="1:31" ht="18.75">
      <c r="A24" s="29" t="s">
        <v>38</v>
      </c>
      <c r="B24" s="59" t="s">
        <v>51</v>
      </c>
      <c r="C24" s="98">
        <f t="shared" si="12"/>
        <v>50.8</v>
      </c>
      <c r="D24" s="97">
        <f t="shared" si="12"/>
        <v>50.8</v>
      </c>
      <c r="E24" s="99">
        <f t="shared" si="13"/>
        <v>100</v>
      </c>
      <c r="F24" s="41">
        <v>2.1</v>
      </c>
      <c r="G24" s="42">
        <v>2.1</v>
      </c>
      <c r="H24" s="41">
        <v>4.2</v>
      </c>
      <c r="I24" s="87">
        <v>4.2</v>
      </c>
      <c r="J24" s="41">
        <v>5.3</v>
      </c>
      <c r="K24" s="87">
        <v>5.3</v>
      </c>
      <c r="L24" s="41">
        <v>5.3</v>
      </c>
      <c r="M24" s="87">
        <v>5.3</v>
      </c>
      <c r="N24" s="41">
        <v>5.3</v>
      </c>
      <c r="O24" s="87">
        <v>5.3</v>
      </c>
      <c r="P24" s="41">
        <v>6.4</v>
      </c>
      <c r="Q24" s="87">
        <v>6.4</v>
      </c>
      <c r="R24" s="15" t="s">
        <v>38</v>
      </c>
      <c r="S24" s="109" t="s">
        <v>51</v>
      </c>
      <c r="T24" s="41">
        <v>7.4</v>
      </c>
      <c r="U24" s="87">
        <v>7.4</v>
      </c>
      <c r="V24" s="41">
        <v>7.4</v>
      </c>
      <c r="W24" s="87">
        <v>7.4</v>
      </c>
      <c r="X24" s="185">
        <v>7.4</v>
      </c>
      <c r="Y24" s="87">
        <v>7.4</v>
      </c>
      <c r="Z24" s="41"/>
      <c r="AA24" s="87"/>
      <c r="AB24" s="41"/>
      <c r="AC24" s="87"/>
      <c r="AD24" s="41"/>
      <c r="AE24" s="87"/>
    </row>
    <row r="25" spans="1:31" ht="18.75">
      <c r="A25" s="29" t="s">
        <v>39</v>
      </c>
      <c r="B25" s="62" t="s">
        <v>52</v>
      </c>
      <c r="C25" s="98">
        <f t="shared" si="12"/>
        <v>1244.9999999999998</v>
      </c>
      <c r="D25" s="97">
        <f t="shared" si="12"/>
        <v>1244.9999999999998</v>
      </c>
      <c r="E25" s="99">
        <f t="shared" si="13"/>
        <v>100</v>
      </c>
      <c r="F25" s="41">
        <v>154.1</v>
      </c>
      <c r="G25" s="42">
        <v>154.1</v>
      </c>
      <c r="H25" s="41">
        <v>143.6</v>
      </c>
      <c r="I25" s="87">
        <v>143.6</v>
      </c>
      <c r="J25" s="41">
        <v>275.9</v>
      </c>
      <c r="K25" s="87">
        <v>275.9</v>
      </c>
      <c r="L25" s="41">
        <v>165.3</v>
      </c>
      <c r="M25" s="87">
        <v>165.3</v>
      </c>
      <c r="N25" s="41">
        <v>179.4</v>
      </c>
      <c r="O25" s="87">
        <v>179.4</v>
      </c>
      <c r="P25" s="41">
        <v>66.3</v>
      </c>
      <c r="Q25" s="87">
        <v>66.3</v>
      </c>
      <c r="R25" s="15" t="s">
        <v>39</v>
      </c>
      <c r="S25" s="111" t="s">
        <v>52</v>
      </c>
      <c r="T25" s="41">
        <v>95.7</v>
      </c>
      <c r="U25" s="87">
        <v>95.7</v>
      </c>
      <c r="V25" s="41">
        <v>63.8</v>
      </c>
      <c r="W25" s="87">
        <v>63.8</v>
      </c>
      <c r="X25" s="185">
        <v>100.9</v>
      </c>
      <c r="Y25" s="87">
        <v>100.9</v>
      </c>
      <c r="Z25" s="41"/>
      <c r="AA25" s="87"/>
      <c r="AB25" s="41"/>
      <c r="AC25" s="87"/>
      <c r="AD25" s="41"/>
      <c r="AE25" s="87"/>
    </row>
    <row r="26" spans="1:31" ht="19.5" thickBot="1">
      <c r="A26" s="30" t="s">
        <v>40</v>
      </c>
      <c r="B26" s="63" t="s">
        <v>53</v>
      </c>
      <c r="C26" s="103">
        <f t="shared" si="12"/>
        <v>1487.7000000000003</v>
      </c>
      <c r="D26" s="82">
        <f t="shared" si="12"/>
        <v>1436.5</v>
      </c>
      <c r="E26" s="104">
        <f t="shared" si="13"/>
        <v>96.55844592323719</v>
      </c>
      <c r="F26" s="91">
        <v>173.3</v>
      </c>
      <c r="G26" s="92">
        <v>101.9</v>
      </c>
      <c r="H26" s="91">
        <v>191</v>
      </c>
      <c r="I26" s="93">
        <v>174.8</v>
      </c>
      <c r="J26" s="91">
        <v>34.3</v>
      </c>
      <c r="K26" s="93">
        <v>59.9</v>
      </c>
      <c r="L26" s="44">
        <v>139.6</v>
      </c>
      <c r="M26" s="93">
        <v>125.7</v>
      </c>
      <c r="N26" s="44">
        <v>104.2</v>
      </c>
      <c r="O26" s="93">
        <v>116.7</v>
      </c>
      <c r="P26" s="44">
        <v>235.5</v>
      </c>
      <c r="Q26" s="93">
        <v>244</v>
      </c>
      <c r="R26" s="112" t="s">
        <v>40</v>
      </c>
      <c r="S26" s="113" t="s">
        <v>53</v>
      </c>
      <c r="T26" s="44">
        <f>183-5.6</f>
        <v>177.4</v>
      </c>
      <c r="U26" s="93">
        <v>183</v>
      </c>
      <c r="V26" s="44">
        <f>218.7-4.2</f>
        <v>214.5</v>
      </c>
      <c r="W26" s="93">
        <f>218.7-7.7</f>
        <v>211</v>
      </c>
      <c r="X26" s="186">
        <v>217.9</v>
      </c>
      <c r="Y26" s="93">
        <v>219.5</v>
      </c>
      <c r="Z26" s="44"/>
      <c r="AA26" s="93"/>
      <c r="AB26" s="44"/>
      <c r="AC26" s="93"/>
      <c r="AD26" s="44"/>
      <c r="AE26" s="93"/>
    </row>
    <row r="27" spans="1:31" ht="29.25" customHeight="1" thickBot="1">
      <c r="A27" s="85" t="s">
        <v>41</v>
      </c>
      <c r="B27" s="105" t="s">
        <v>54</v>
      </c>
      <c r="C27" s="144">
        <f t="shared" si="12"/>
        <v>201.60000000000002</v>
      </c>
      <c r="D27" s="141">
        <f t="shared" si="12"/>
        <v>201.60000000000002</v>
      </c>
      <c r="E27" s="76">
        <f t="shared" si="13"/>
        <v>100</v>
      </c>
      <c r="F27" s="32">
        <v>20.8</v>
      </c>
      <c r="G27" s="33">
        <v>20.8</v>
      </c>
      <c r="H27" s="32">
        <v>20.8</v>
      </c>
      <c r="I27" s="33">
        <v>20.8</v>
      </c>
      <c r="J27" s="34">
        <v>20.8</v>
      </c>
      <c r="K27" s="33">
        <v>20.8</v>
      </c>
      <c r="L27" s="34">
        <v>20.7</v>
      </c>
      <c r="M27" s="33">
        <v>20.7</v>
      </c>
      <c r="N27" s="32">
        <v>22.5</v>
      </c>
      <c r="O27" s="33">
        <v>20.8</v>
      </c>
      <c r="P27" s="34">
        <v>20.8</v>
      </c>
      <c r="Q27" s="33">
        <v>22.5</v>
      </c>
      <c r="R27" s="85" t="s">
        <v>41</v>
      </c>
      <c r="S27" s="105" t="s">
        <v>54</v>
      </c>
      <c r="T27" s="34">
        <v>20.8</v>
      </c>
      <c r="U27" s="33">
        <v>20.8</v>
      </c>
      <c r="V27" s="32">
        <v>20.8</v>
      </c>
      <c r="W27" s="33">
        <v>20.8</v>
      </c>
      <c r="X27" s="179">
        <v>33.6</v>
      </c>
      <c r="Y27" s="33">
        <v>33.6</v>
      </c>
      <c r="Z27" s="34"/>
      <c r="AA27" s="33"/>
      <c r="AB27" s="32"/>
      <c r="AC27" s="33"/>
      <c r="AD27" s="34"/>
      <c r="AE27" s="33"/>
    </row>
    <row r="28" spans="1:31" ht="37.5">
      <c r="A28" s="25" t="s">
        <v>42</v>
      </c>
      <c r="B28" s="67" t="s">
        <v>21</v>
      </c>
      <c r="C28" s="94">
        <f t="shared" si="12"/>
        <v>269.6</v>
      </c>
      <c r="D28" s="95">
        <f t="shared" si="12"/>
        <v>176.9</v>
      </c>
      <c r="E28" s="81">
        <f t="shared" si="13"/>
        <v>65.61572700296736</v>
      </c>
      <c r="F28" s="17">
        <f aca="true" t="shared" si="14" ref="F28:K28">SUM(F30:F36)</f>
        <v>9.799999999999999</v>
      </c>
      <c r="G28" s="18">
        <f t="shared" si="14"/>
        <v>6.299999999999999</v>
      </c>
      <c r="H28" s="17">
        <f t="shared" si="14"/>
        <v>17.9</v>
      </c>
      <c r="I28" s="18">
        <f t="shared" si="14"/>
        <v>8.6</v>
      </c>
      <c r="J28" s="17">
        <f t="shared" si="14"/>
        <v>30.4</v>
      </c>
      <c r="K28" s="18">
        <f t="shared" si="14"/>
        <v>21.099999999999998</v>
      </c>
      <c r="L28" s="71">
        <f aca="true" t="shared" si="15" ref="L28:Q28">SUM(L30:L36)</f>
        <v>11.8</v>
      </c>
      <c r="M28" s="18">
        <f t="shared" si="15"/>
        <v>13.5</v>
      </c>
      <c r="N28" s="17">
        <f t="shared" si="15"/>
        <v>7.9</v>
      </c>
      <c r="O28" s="18">
        <f t="shared" si="15"/>
        <v>9.9</v>
      </c>
      <c r="P28" s="17">
        <f t="shared" si="15"/>
        <v>40.9</v>
      </c>
      <c r="Q28" s="18">
        <f t="shared" si="15"/>
        <v>40.9</v>
      </c>
      <c r="R28" s="25" t="s">
        <v>42</v>
      </c>
      <c r="S28" s="114" t="s">
        <v>21</v>
      </c>
      <c r="T28" s="71">
        <f aca="true" t="shared" si="16" ref="T28:Y28">SUM(T30:T36)</f>
        <v>38.9</v>
      </c>
      <c r="U28" s="18">
        <f t="shared" si="16"/>
        <v>36.7</v>
      </c>
      <c r="V28" s="17">
        <f t="shared" si="16"/>
        <v>11.899999999999999</v>
      </c>
      <c r="W28" s="18">
        <f t="shared" si="16"/>
        <v>10.899999999999999</v>
      </c>
      <c r="X28" s="181">
        <f t="shared" si="16"/>
        <v>100.1</v>
      </c>
      <c r="Y28" s="18">
        <f t="shared" si="16"/>
        <v>29</v>
      </c>
      <c r="Z28" s="71">
        <f aca="true" t="shared" si="17" ref="Z28:AE28">SUM(Z30:Z36)</f>
        <v>0</v>
      </c>
      <c r="AA28" s="18">
        <f t="shared" si="17"/>
        <v>0</v>
      </c>
      <c r="AB28" s="17">
        <f t="shared" si="17"/>
        <v>0</v>
      </c>
      <c r="AC28" s="18">
        <f t="shared" si="17"/>
        <v>0</v>
      </c>
      <c r="AD28" s="17">
        <f t="shared" si="17"/>
        <v>0</v>
      </c>
      <c r="AE28" s="18">
        <f t="shared" si="17"/>
        <v>0</v>
      </c>
    </row>
    <row r="29" spans="1:31" ht="18.75">
      <c r="A29" s="14"/>
      <c r="B29" s="61" t="s">
        <v>56</v>
      </c>
      <c r="C29" s="164">
        <f>F29+H29+J29+L29+N29+P29+T29+V29+X29</f>
        <v>269.66700000000003</v>
      </c>
      <c r="D29" s="164">
        <f>G29+I29+K29+M29+O29+Q29+U29+W29+Y29</f>
        <v>176.89300000000003</v>
      </c>
      <c r="E29" s="146"/>
      <c r="F29" s="172">
        <v>9.8</v>
      </c>
      <c r="G29" s="173">
        <v>6.3</v>
      </c>
      <c r="H29" s="172">
        <v>17.9</v>
      </c>
      <c r="I29" s="173">
        <v>8.6</v>
      </c>
      <c r="J29" s="174">
        <v>30.4</v>
      </c>
      <c r="K29" s="173">
        <v>21.1</v>
      </c>
      <c r="L29" s="175">
        <v>11.8</v>
      </c>
      <c r="M29" s="176">
        <v>13.5</v>
      </c>
      <c r="N29" s="178">
        <v>7.9</v>
      </c>
      <c r="O29" s="176">
        <v>9.9</v>
      </c>
      <c r="P29" s="175">
        <v>40.9</v>
      </c>
      <c r="Q29" s="176">
        <v>40.9</v>
      </c>
      <c r="R29" s="156"/>
      <c r="S29" s="171" t="s">
        <v>56</v>
      </c>
      <c r="T29" s="162">
        <v>38.924</v>
      </c>
      <c r="U29" s="161">
        <v>36.695</v>
      </c>
      <c r="V29" s="163">
        <v>11.924</v>
      </c>
      <c r="W29" s="161">
        <v>10.913</v>
      </c>
      <c r="X29" s="162">
        <v>100.119</v>
      </c>
      <c r="Y29" s="161">
        <v>28.985</v>
      </c>
      <c r="Z29" s="154"/>
      <c r="AA29" s="155"/>
      <c r="AB29" s="157"/>
      <c r="AC29" s="155"/>
      <c r="AD29" s="154"/>
      <c r="AE29" s="155"/>
    </row>
    <row r="30" spans="1:31" ht="37.5">
      <c r="A30" s="15" t="s">
        <v>45</v>
      </c>
      <c r="B30" s="59" t="s">
        <v>57</v>
      </c>
      <c r="C30" s="98">
        <f aca="true" t="shared" si="18" ref="C30:C38">F30+H30+J30+L30+N30+P30+T30+V30+X30+Z30+AB30+AD30</f>
        <v>0</v>
      </c>
      <c r="D30" s="97">
        <f aca="true" t="shared" si="19" ref="D30:D38">G30+I30+K30+M30+O30+Q30+U30+W30+Y30+AA30+AC30+AE30</f>
        <v>0</v>
      </c>
      <c r="E30" s="99" t="e">
        <f aca="true" t="shared" si="20" ref="E30:E36">D30/C30*100</f>
        <v>#DIV/0!</v>
      </c>
      <c r="F30" s="41"/>
      <c r="G30" s="42"/>
      <c r="H30" s="41"/>
      <c r="I30" s="42"/>
      <c r="J30" s="43"/>
      <c r="K30" s="42"/>
      <c r="L30" s="43"/>
      <c r="M30" s="42"/>
      <c r="N30" s="41"/>
      <c r="O30" s="42"/>
      <c r="P30" s="43"/>
      <c r="Q30" s="42"/>
      <c r="R30" s="15" t="s">
        <v>45</v>
      </c>
      <c r="S30" s="109" t="s">
        <v>57</v>
      </c>
      <c r="T30" s="43"/>
      <c r="U30" s="42"/>
      <c r="V30" s="41"/>
      <c r="W30" s="42"/>
      <c r="X30" s="182"/>
      <c r="Y30" s="42"/>
      <c r="Z30" s="43"/>
      <c r="AA30" s="42"/>
      <c r="AB30" s="41"/>
      <c r="AC30" s="42"/>
      <c r="AD30" s="43"/>
      <c r="AE30" s="42"/>
    </row>
    <row r="31" spans="1:31" ht="18.75">
      <c r="A31" s="15" t="s">
        <v>46</v>
      </c>
      <c r="B31" s="62" t="s">
        <v>58</v>
      </c>
      <c r="C31" s="98">
        <f t="shared" si="18"/>
        <v>0</v>
      </c>
      <c r="D31" s="97">
        <f t="shared" si="19"/>
        <v>0</v>
      </c>
      <c r="E31" s="99" t="e">
        <f t="shared" si="20"/>
        <v>#DIV/0!</v>
      </c>
      <c r="F31" s="41"/>
      <c r="G31" s="42"/>
      <c r="H31" s="41"/>
      <c r="I31" s="42"/>
      <c r="J31" s="43"/>
      <c r="K31" s="42"/>
      <c r="L31" s="43"/>
      <c r="M31" s="42"/>
      <c r="N31" s="41"/>
      <c r="O31" s="42"/>
      <c r="P31" s="43"/>
      <c r="Q31" s="42"/>
      <c r="R31" s="15" t="s">
        <v>46</v>
      </c>
      <c r="S31" s="111" t="s">
        <v>58</v>
      </c>
      <c r="T31" s="43"/>
      <c r="U31" s="42"/>
      <c r="V31" s="41"/>
      <c r="W31" s="42"/>
      <c r="X31" s="182"/>
      <c r="Y31" s="42"/>
      <c r="Z31" s="43"/>
      <c r="AA31" s="42"/>
      <c r="AB31" s="41"/>
      <c r="AC31" s="42"/>
      <c r="AD31" s="43"/>
      <c r="AE31" s="42"/>
    </row>
    <row r="32" spans="1:31" ht="18.75">
      <c r="A32" s="15" t="s">
        <v>55</v>
      </c>
      <c r="B32" s="62" t="s">
        <v>59</v>
      </c>
      <c r="C32" s="98">
        <f t="shared" si="18"/>
        <v>14.499999999999998</v>
      </c>
      <c r="D32" s="97">
        <f t="shared" si="19"/>
        <v>14.499999999999998</v>
      </c>
      <c r="E32" s="99">
        <f t="shared" si="20"/>
        <v>100</v>
      </c>
      <c r="F32" s="41">
        <v>1.6</v>
      </c>
      <c r="G32" s="42">
        <v>1.6</v>
      </c>
      <c r="H32" s="41">
        <v>1.6</v>
      </c>
      <c r="I32" s="42">
        <v>1.6</v>
      </c>
      <c r="J32" s="43">
        <v>1.6</v>
      </c>
      <c r="K32" s="42">
        <v>1.6</v>
      </c>
      <c r="L32" s="43">
        <f>1.6+1.1</f>
        <v>2.7</v>
      </c>
      <c r="M32" s="42">
        <v>1.6</v>
      </c>
      <c r="N32" s="41">
        <v>0.5</v>
      </c>
      <c r="O32" s="42">
        <v>1.6</v>
      </c>
      <c r="P32" s="43">
        <v>1.6</v>
      </c>
      <c r="Q32" s="42">
        <v>1.6</v>
      </c>
      <c r="R32" s="15" t="s">
        <v>55</v>
      </c>
      <c r="S32" s="111" t="s">
        <v>59</v>
      </c>
      <c r="T32" s="43">
        <v>1.6</v>
      </c>
      <c r="U32" s="42">
        <v>1.6</v>
      </c>
      <c r="V32" s="43">
        <v>1.6</v>
      </c>
      <c r="W32" s="42">
        <v>1.6</v>
      </c>
      <c r="X32" s="182">
        <v>1.7</v>
      </c>
      <c r="Y32" s="42">
        <v>1.7</v>
      </c>
      <c r="Z32" s="43"/>
      <c r="AA32" s="42"/>
      <c r="AB32" s="43"/>
      <c r="AC32" s="42"/>
      <c r="AD32" s="43"/>
      <c r="AE32" s="42"/>
    </row>
    <row r="33" spans="1:31" ht="37.5">
      <c r="A33" s="15" t="s">
        <v>60</v>
      </c>
      <c r="B33" s="64" t="s">
        <v>61</v>
      </c>
      <c r="C33" s="98">
        <f t="shared" si="18"/>
        <v>12.1</v>
      </c>
      <c r="D33" s="97">
        <f t="shared" si="19"/>
        <v>12.1</v>
      </c>
      <c r="E33" s="99">
        <f t="shared" si="20"/>
        <v>100</v>
      </c>
      <c r="F33" s="41"/>
      <c r="G33" s="42"/>
      <c r="H33" s="41"/>
      <c r="I33" s="42"/>
      <c r="J33" s="43">
        <v>12.1</v>
      </c>
      <c r="K33" s="42">
        <v>12.1</v>
      </c>
      <c r="L33" s="43"/>
      <c r="M33" s="42"/>
      <c r="N33" s="41"/>
      <c r="O33" s="42"/>
      <c r="P33" s="43"/>
      <c r="Q33" s="42"/>
      <c r="R33" s="15" t="s">
        <v>60</v>
      </c>
      <c r="S33" s="115" t="s">
        <v>61</v>
      </c>
      <c r="T33" s="43"/>
      <c r="U33" s="42"/>
      <c r="V33" s="41"/>
      <c r="W33" s="42"/>
      <c r="X33" s="182"/>
      <c r="Y33" s="42"/>
      <c r="Z33" s="43"/>
      <c r="AA33" s="42"/>
      <c r="AB33" s="41"/>
      <c r="AC33" s="42"/>
      <c r="AD33" s="43"/>
      <c r="AE33" s="42"/>
    </row>
    <row r="34" spans="1:31" ht="18.75">
      <c r="A34" s="15" t="s">
        <v>62</v>
      </c>
      <c r="B34" s="64" t="s">
        <v>64</v>
      </c>
      <c r="C34" s="98">
        <f t="shared" si="18"/>
        <v>0</v>
      </c>
      <c r="D34" s="97">
        <f t="shared" si="19"/>
        <v>0</v>
      </c>
      <c r="E34" s="99" t="e">
        <f t="shared" si="20"/>
        <v>#DIV/0!</v>
      </c>
      <c r="F34" s="41"/>
      <c r="G34" s="42"/>
      <c r="H34" s="41"/>
      <c r="I34" s="42"/>
      <c r="J34" s="43"/>
      <c r="K34" s="42"/>
      <c r="L34" s="43"/>
      <c r="M34" s="42"/>
      <c r="N34" s="41"/>
      <c r="O34" s="42"/>
      <c r="P34" s="43"/>
      <c r="Q34" s="42"/>
      <c r="R34" s="15" t="s">
        <v>62</v>
      </c>
      <c r="S34" s="115" t="s">
        <v>64</v>
      </c>
      <c r="T34" s="43"/>
      <c r="U34" s="42"/>
      <c r="V34" s="41"/>
      <c r="W34" s="42"/>
      <c r="X34" s="182"/>
      <c r="Y34" s="42"/>
      <c r="Z34" s="43"/>
      <c r="AA34" s="42"/>
      <c r="AB34" s="41"/>
      <c r="AC34" s="42"/>
      <c r="AD34" s="43"/>
      <c r="AE34" s="42"/>
    </row>
    <row r="35" spans="1:31" ht="18.75">
      <c r="A35" s="15" t="s">
        <v>63</v>
      </c>
      <c r="B35" s="64" t="s">
        <v>65</v>
      </c>
      <c r="C35" s="98">
        <f t="shared" si="18"/>
        <v>61.39999999999999</v>
      </c>
      <c r="D35" s="97">
        <f t="shared" si="19"/>
        <v>61.39999999999999</v>
      </c>
      <c r="E35" s="99">
        <f t="shared" si="20"/>
        <v>100</v>
      </c>
      <c r="F35" s="41">
        <v>4.1</v>
      </c>
      <c r="G35" s="42">
        <f>0.3+3.8</f>
        <v>4.1</v>
      </c>
      <c r="H35" s="129">
        <v>6.4</v>
      </c>
      <c r="I35" s="42">
        <f>2.6+3.8</f>
        <v>6.4</v>
      </c>
      <c r="J35" s="43">
        <v>4</v>
      </c>
      <c r="K35" s="42">
        <f>0.2+3.8</f>
        <v>4</v>
      </c>
      <c r="L35" s="43">
        <v>5.6</v>
      </c>
      <c r="M35" s="42">
        <v>5.6</v>
      </c>
      <c r="N35" s="41">
        <v>7.4</v>
      </c>
      <c r="O35" s="42">
        <v>7.4</v>
      </c>
      <c r="P35" s="43">
        <v>7.9</v>
      </c>
      <c r="Q35" s="42">
        <v>7.9</v>
      </c>
      <c r="R35" s="15" t="s">
        <v>63</v>
      </c>
      <c r="S35" s="115" t="s">
        <v>65</v>
      </c>
      <c r="T35" s="43">
        <v>8.5</v>
      </c>
      <c r="U35" s="42">
        <v>8.5</v>
      </c>
      <c r="V35" s="41">
        <v>8.7</v>
      </c>
      <c r="W35" s="42">
        <v>8.7</v>
      </c>
      <c r="X35" s="182">
        <v>8.8</v>
      </c>
      <c r="Y35" s="42">
        <v>8.8</v>
      </c>
      <c r="Z35" s="43"/>
      <c r="AA35" s="42"/>
      <c r="AB35" s="41"/>
      <c r="AC35" s="42"/>
      <c r="AD35" s="43"/>
      <c r="AE35" s="42"/>
    </row>
    <row r="36" spans="1:31" ht="19.5" thickBot="1">
      <c r="A36" s="16" t="s">
        <v>66</v>
      </c>
      <c r="B36" s="65" t="s">
        <v>53</v>
      </c>
      <c r="C36" s="98">
        <f t="shared" si="18"/>
        <v>181.59999999999997</v>
      </c>
      <c r="D36" s="97">
        <f t="shared" si="19"/>
        <v>88.89999999999999</v>
      </c>
      <c r="E36" s="99">
        <f t="shared" si="20"/>
        <v>48.95374449339208</v>
      </c>
      <c r="F36" s="44">
        <v>4.1</v>
      </c>
      <c r="G36" s="45">
        <v>0.6</v>
      </c>
      <c r="H36" s="44">
        <v>9.9</v>
      </c>
      <c r="I36" s="45">
        <v>0.6</v>
      </c>
      <c r="J36" s="46">
        <v>12.7</v>
      </c>
      <c r="K36" s="45">
        <v>3.4</v>
      </c>
      <c r="L36" s="46">
        <f>4.6-1.1</f>
        <v>3.4999999999999996</v>
      </c>
      <c r="M36" s="45">
        <v>6.3</v>
      </c>
      <c r="N36" s="44"/>
      <c r="O36" s="45">
        <v>0.9</v>
      </c>
      <c r="P36" s="46">
        <v>31.4</v>
      </c>
      <c r="Q36" s="45">
        <v>31.4</v>
      </c>
      <c r="R36" s="16" t="s">
        <v>66</v>
      </c>
      <c r="S36" s="116" t="s">
        <v>53</v>
      </c>
      <c r="T36" s="46">
        <v>28.8</v>
      </c>
      <c r="U36" s="45">
        <v>26.6</v>
      </c>
      <c r="V36" s="44">
        <v>1.6</v>
      </c>
      <c r="W36" s="45">
        <v>0.6</v>
      </c>
      <c r="X36" s="183">
        <v>89.6</v>
      </c>
      <c r="Y36" s="45">
        <v>18.5</v>
      </c>
      <c r="Z36" s="46"/>
      <c r="AA36" s="45"/>
      <c r="AB36" s="44"/>
      <c r="AC36" s="45"/>
      <c r="AD36" s="46"/>
      <c r="AE36" s="45"/>
    </row>
    <row r="37" spans="1:31" ht="24.75" customHeight="1" thickBot="1">
      <c r="A37" s="22" t="s">
        <v>43</v>
      </c>
      <c r="B37" s="66" t="s">
        <v>67</v>
      </c>
      <c r="C37" s="144">
        <f t="shared" si="18"/>
        <v>11.2</v>
      </c>
      <c r="D37" s="141">
        <f t="shared" si="19"/>
        <v>10.7</v>
      </c>
      <c r="E37" s="76">
        <f>D37/C37*100</f>
        <v>95.53571428571429</v>
      </c>
      <c r="F37" s="19">
        <v>1.2</v>
      </c>
      <c r="G37" s="20">
        <v>0.9</v>
      </c>
      <c r="H37" s="19">
        <v>1.2</v>
      </c>
      <c r="I37" s="20">
        <v>0.9</v>
      </c>
      <c r="J37" s="21">
        <v>1.3</v>
      </c>
      <c r="K37" s="20">
        <v>1.5</v>
      </c>
      <c r="L37" s="21">
        <v>1.3</v>
      </c>
      <c r="M37" s="20"/>
      <c r="N37" s="19">
        <v>1.3</v>
      </c>
      <c r="O37" s="20"/>
      <c r="P37" s="21">
        <v>1.2</v>
      </c>
      <c r="Q37" s="20"/>
      <c r="R37" s="22" t="s">
        <v>43</v>
      </c>
      <c r="S37" s="117" t="s">
        <v>67</v>
      </c>
      <c r="T37" s="21">
        <v>1.2</v>
      </c>
      <c r="U37" s="20"/>
      <c r="V37" s="19">
        <v>1.3</v>
      </c>
      <c r="W37" s="20">
        <v>0.2</v>
      </c>
      <c r="X37" s="187">
        <v>1.2</v>
      </c>
      <c r="Y37" s="20">
        <v>7.2</v>
      </c>
      <c r="Z37" s="21"/>
      <c r="AA37" s="20"/>
      <c r="AB37" s="19"/>
      <c r="AC37" s="20"/>
      <c r="AD37" s="21"/>
      <c r="AE37" s="20"/>
    </row>
    <row r="38" spans="1:31" ht="30.75" customHeight="1">
      <c r="A38" s="23" t="s">
        <v>68</v>
      </c>
      <c r="B38" s="67" t="s">
        <v>17</v>
      </c>
      <c r="C38" s="145">
        <f t="shared" si="18"/>
        <v>2890.6</v>
      </c>
      <c r="D38" s="127">
        <f t="shared" si="19"/>
        <v>2552</v>
      </c>
      <c r="E38" s="77">
        <f>D38/C38*100</f>
        <v>88.28616896146129</v>
      </c>
      <c r="F38" s="72">
        <f aca="true" t="shared" si="21" ref="F38:K38">SUM(F40:F43)</f>
        <v>839.6</v>
      </c>
      <c r="G38" s="48">
        <f t="shared" si="21"/>
        <v>468.1</v>
      </c>
      <c r="H38" s="72">
        <f t="shared" si="21"/>
        <v>619.5</v>
      </c>
      <c r="I38" s="48">
        <f t="shared" si="21"/>
        <v>781.8</v>
      </c>
      <c r="J38" s="72">
        <f t="shared" si="21"/>
        <v>539.9</v>
      </c>
      <c r="K38" s="48">
        <f t="shared" si="21"/>
        <v>520.5</v>
      </c>
      <c r="L38" s="49">
        <f aca="true" t="shared" si="22" ref="L38:Q38">SUM(L40:L43)</f>
        <v>202.7</v>
      </c>
      <c r="M38" s="48">
        <f t="shared" si="22"/>
        <v>111.10000000000001</v>
      </c>
      <c r="N38" s="72">
        <f t="shared" si="22"/>
        <v>151.8</v>
      </c>
      <c r="O38" s="48">
        <f t="shared" si="22"/>
        <v>133.7</v>
      </c>
      <c r="P38" s="72">
        <f t="shared" si="22"/>
        <v>142.2</v>
      </c>
      <c r="Q38" s="48">
        <f t="shared" si="22"/>
        <v>131.8</v>
      </c>
      <c r="R38" s="23" t="s">
        <v>68</v>
      </c>
      <c r="S38" s="114" t="s">
        <v>17</v>
      </c>
      <c r="T38" s="49">
        <f aca="true" t="shared" si="23" ref="T38:Y38">SUM(T40:T43)</f>
        <v>113</v>
      </c>
      <c r="U38" s="48">
        <f t="shared" si="23"/>
        <v>122.9</v>
      </c>
      <c r="V38" s="72">
        <f t="shared" si="23"/>
        <v>148.9</v>
      </c>
      <c r="W38" s="48">
        <f t="shared" si="23"/>
        <v>143.7</v>
      </c>
      <c r="X38" s="188">
        <f t="shared" si="23"/>
        <v>133</v>
      </c>
      <c r="Y38" s="48">
        <f t="shared" si="23"/>
        <v>138.4</v>
      </c>
      <c r="Z38" s="49">
        <f aca="true" t="shared" si="24" ref="Z38:AE38">SUM(Z40:Z43)</f>
        <v>0</v>
      </c>
      <c r="AA38" s="48">
        <f t="shared" si="24"/>
        <v>0</v>
      </c>
      <c r="AB38" s="72">
        <f t="shared" si="24"/>
        <v>0</v>
      </c>
      <c r="AC38" s="48">
        <f t="shared" si="24"/>
        <v>0</v>
      </c>
      <c r="AD38" s="72">
        <f t="shared" si="24"/>
        <v>0</v>
      </c>
      <c r="AE38" s="48">
        <f t="shared" si="24"/>
        <v>0</v>
      </c>
    </row>
    <row r="39" spans="1:31" ht="18.75">
      <c r="A39" s="12"/>
      <c r="B39" s="59" t="s">
        <v>14</v>
      </c>
      <c r="C39" s="84"/>
      <c r="D39" s="78"/>
      <c r="E39" s="79"/>
      <c r="F39" s="41"/>
      <c r="G39" s="42"/>
      <c r="H39" s="41"/>
      <c r="I39" s="42"/>
      <c r="J39" s="43"/>
      <c r="K39" s="42"/>
      <c r="L39" s="43"/>
      <c r="M39" s="42"/>
      <c r="N39" s="41"/>
      <c r="O39" s="42"/>
      <c r="P39" s="43"/>
      <c r="Q39" s="42"/>
      <c r="R39" s="12"/>
      <c r="S39" s="109" t="s">
        <v>14</v>
      </c>
      <c r="T39" s="43"/>
      <c r="U39" s="42"/>
      <c r="V39" s="41"/>
      <c r="W39" s="42"/>
      <c r="X39" s="182"/>
      <c r="Y39" s="42"/>
      <c r="Z39" s="43"/>
      <c r="AA39" s="42"/>
      <c r="AB39" s="41"/>
      <c r="AC39" s="42"/>
      <c r="AD39" s="43"/>
      <c r="AE39" s="42"/>
    </row>
    <row r="40" spans="1:31" ht="18.75">
      <c r="A40" s="15" t="s">
        <v>69</v>
      </c>
      <c r="B40" s="59" t="s">
        <v>18</v>
      </c>
      <c r="C40" s="98">
        <f aca="true" t="shared" si="25" ref="C40:D45">F40+H40+J40+L40+N40+P40+T40+V40+X40+Z40+AB40+AD40</f>
        <v>1358.8000000000002</v>
      </c>
      <c r="D40" s="97">
        <f t="shared" si="25"/>
        <v>1239.4</v>
      </c>
      <c r="E40" s="99">
        <f aca="true" t="shared" si="26" ref="E40:E45">D40/C40*100</f>
        <v>91.21283485428319</v>
      </c>
      <c r="F40" s="41">
        <v>521.7</v>
      </c>
      <c r="G40" s="42">
        <v>322.6</v>
      </c>
      <c r="H40" s="41">
        <v>421.2</v>
      </c>
      <c r="I40" s="42">
        <v>613.7</v>
      </c>
      <c r="J40" s="43">
        <v>369.3</v>
      </c>
      <c r="K40" s="42">
        <v>310.6</v>
      </c>
      <c r="L40" s="43">
        <v>43.9</v>
      </c>
      <c r="M40" s="42">
        <v>-7.5</v>
      </c>
      <c r="N40" s="41"/>
      <c r="O40" s="42"/>
      <c r="P40" s="43"/>
      <c r="Q40" s="42"/>
      <c r="R40" s="15" t="s">
        <v>69</v>
      </c>
      <c r="S40" s="109" t="s">
        <v>18</v>
      </c>
      <c r="T40" s="43"/>
      <c r="U40" s="42"/>
      <c r="V40" s="41"/>
      <c r="W40" s="42"/>
      <c r="X40" s="182">
        <v>2.7</v>
      </c>
      <c r="Y40" s="42"/>
      <c r="Z40" s="43"/>
      <c r="AA40" s="42"/>
      <c r="AB40" s="41"/>
      <c r="AC40" s="42"/>
      <c r="AD40" s="43"/>
      <c r="AE40" s="42"/>
    </row>
    <row r="41" spans="1:31" s="2" customFormat="1" ht="18.75">
      <c r="A41" s="15" t="s">
        <v>70</v>
      </c>
      <c r="B41" s="59" t="s">
        <v>20</v>
      </c>
      <c r="C41" s="98">
        <f t="shared" si="25"/>
        <v>392</v>
      </c>
      <c r="D41" s="97">
        <f t="shared" si="25"/>
        <v>356.50000000000006</v>
      </c>
      <c r="E41" s="99">
        <f t="shared" si="26"/>
        <v>90.94387755102042</v>
      </c>
      <c r="F41" s="41">
        <v>44.5</v>
      </c>
      <c r="G41" s="87">
        <v>31.8</v>
      </c>
      <c r="H41" s="41">
        <v>44.5</v>
      </c>
      <c r="I41" s="42">
        <v>39.8</v>
      </c>
      <c r="J41" s="43">
        <v>44.4</v>
      </c>
      <c r="K41" s="42">
        <v>35.7</v>
      </c>
      <c r="L41" s="43">
        <v>44.5</v>
      </c>
      <c r="M41" s="42">
        <v>40.2</v>
      </c>
      <c r="N41" s="41">
        <v>44.5</v>
      </c>
      <c r="O41" s="42">
        <v>37.7</v>
      </c>
      <c r="P41" s="43">
        <v>47.6</v>
      </c>
      <c r="Q41" s="42">
        <v>44.4</v>
      </c>
      <c r="R41" s="15" t="s">
        <v>70</v>
      </c>
      <c r="S41" s="109" t="s">
        <v>19</v>
      </c>
      <c r="T41" s="43">
        <v>44.5</v>
      </c>
      <c r="U41" s="42">
        <v>41.7</v>
      </c>
      <c r="V41" s="41">
        <v>44.5</v>
      </c>
      <c r="W41" s="42">
        <v>42.6</v>
      </c>
      <c r="X41" s="185">
        <v>33</v>
      </c>
      <c r="Y41" s="87">
        <v>42.6</v>
      </c>
      <c r="Z41" s="43"/>
      <c r="AA41" s="42"/>
      <c r="AB41" s="41"/>
      <c r="AC41" s="42"/>
      <c r="AD41" s="41"/>
      <c r="AE41" s="87"/>
    </row>
    <row r="42" spans="1:31" s="2" customFormat="1" ht="18.75">
      <c r="A42" s="15" t="s">
        <v>71</v>
      </c>
      <c r="B42" s="59" t="s">
        <v>19</v>
      </c>
      <c r="C42" s="98">
        <f t="shared" si="25"/>
        <v>1139.8</v>
      </c>
      <c r="D42" s="97">
        <f t="shared" si="25"/>
        <v>956.1</v>
      </c>
      <c r="E42" s="99">
        <f t="shared" si="26"/>
        <v>83.88313739252501</v>
      </c>
      <c r="F42" s="41">
        <v>273.4</v>
      </c>
      <c r="G42" s="87">
        <v>113.7</v>
      </c>
      <c r="H42" s="41">
        <v>153.8</v>
      </c>
      <c r="I42" s="42">
        <v>128.3</v>
      </c>
      <c r="J42" s="43">
        <v>126.2</v>
      </c>
      <c r="K42" s="42">
        <v>174.2</v>
      </c>
      <c r="L42" s="43">
        <v>114.3</v>
      </c>
      <c r="M42" s="42">
        <v>78.4</v>
      </c>
      <c r="N42" s="41">
        <v>107.3</v>
      </c>
      <c r="O42" s="42">
        <v>96</v>
      </c>
      <c r="P42" s="43">
        <v>94.6</v>
      </c>
      <c r="Q42" s="42">
        <v>87.4</v>
      </c>
      <c r="R42" s="15" t="s">
        <v>71</v>
      </c>
      <c r="S42" s="109" t="s">
        <v>20</v>
      </c>
      <c r="T42" s="43">
        <v>68.5</v>
      </c>
      <c r="U42" s="42">
        <v>81.2</v>
      </c>
      <c r="V42" s="41">
        <v>104.4</v>
      </c>
      <c r="W42" s="42">
        <v>101.1</v>
      </c>
      <c r="X42" s="185">
        <v>97.3</v>
      </c>
      <c r="Y42" s="87">
        <v>95.8</v>
      </c>
      <c r="Z42" s="43"/>
      <c r="AA42" s="42"/>
      <c r="AB42" s="41"/>
      <c r="AC42" s="42"/>
      <c r="AD42" s="41"/>
      <c r="AE42" s="87"/>
    </row>
    <row r="43" spans="1:31" s="2" customFormat="1" ht="19.5" thickBot="1">
      <c r="A43" s="16" t="s">
        <v>72</v>
      </c>
      <c r="B43" s="60" t="s">
        <v>27</v>
      </c>
      <c r="C43" s="100">
        <f t="shared" si="25"/>
        <v>0</v>
      </c>
      <c r="D43" s="101">
        <f t="shared" si="25"/>
        <v>0</v>
      </c>
      <c r="E43" s="102" t="e">
        <f t="shared" si="26"/>
        <v>#DIV/0!</v>
      </c>
      <c r="F43" s="44"/>
      <c r="G43" s="45"/>
      <c r="H43" s="44"/>
      <c r="I43" s="45"/>
      <c r="J43" s="46"/>
      <c r="K43" s="45"/>
      <c r="L43" s="46"/>
      <c r="M43" s="45"/>
      <c r="N43" s="44"/>
      <c r="O43" s="45"/>
      <c r="P43" s="46"/>
      <c r="Q43" s="45"/>
      <c r="R43" s="16" t="s">
        <v>72</v>
      </c>
      <c r="S43" s="110" t="s">
        <v>27</v>
      </c>
      <c r="T43" s="46"/>
      <c r="U43" s="45"/>
      <c r="V43" s="44"/>
      <c r="W43" s="45"/>
      <c r="X43" s="183"/>
      <c r="Y43" s="45"/>
      <c r="Z43" s="46"/>
      <c r="AA43" s="45"/>
      <c r="AB43" s="44"/>
      <c r="AC43" s="45"/>
      <c r="AD43" s="46"/>
      <c r="AE43" s="45"/>
    </row>
    <row r="44" spans="1:31" s="2" customFormat="1" ht="60.75" customHeight="1" thickBot="1">
      <c r="A44" s="22" t="s">
        <v>73</v>
      </c>
      <c r="B44" s="68" t="s">
        <v>74</v>
      </c>
      <c r="C44" s="144">
        <f t="shared" si="25"/>
        <v>46.599999999999994</v>
      </c>
      <c r="D44" s="141">
        <f t="shared" si="25"/>
        <v>23.8</v>
      </c>
      <c r="E44" s="76">
        <f t="shared" si="26"/>
        <v>51.07296137339057</v>
      </c>
      <c r="F44" s="19"/>
      <c r="G44" s="20"/>
      <c r="H44" s="19">
        <v>11.2</v>
      </c>
      <c r="I44" s="20"/>
      <c r="J44" s="21">
        <v>9.1</v>
      </c>
      <c r="K44" s="20"/>
      <c r="L44" s="21">
        <v>4.1</v>
      </c>
      <c r="M44" s="20"/>
      <c r="N44" s="19"/>
      <c r="O44" s="20">
        <v>3.1</v>
      </c>
      <c r="P44" s="21"/>
      <c r="Q44" s="20">
        <v>20.4</v>
      </c>
      <c r="R44" s="22" t="s">
        <v>73</v>
      </c>
      <c r="S44" s="118" t="s">
        <v>74</v>
      </c>
      <c r="T44" s="21">
        <v>0.4</v>
      </c>
      <c r="U44" s="20"/>
      <c r="V44" s="19">
        <v>21.8</v>
      </c>
      <c r="W44" s="20">
        <v>0.3</v>
      </c>
      <c r="X44" s="187"/>
      <c r="Y44" s="20"/>
      <c r="Z44" s="21"/>
      <c r="AA44" s="20"/>
      <c r="AB44" s="19"/>
      <c r="AC44" s="20"/>
      <c r="AD44" s="21"/>
      <c r="AE44" s="20"/>
    </row>
    <row r="45" spans="1:31" s="2" customFormat="1" ht="30" customHeight="1">
      <c r="A45" s="23" t="s">
        <v>75</v>
      </c>
      <c r="B45" s="67" t="s">
        <v>78</v>
      </c>
      <c r="C45" s="94">
        <f t="shared" si="25"/>
        <v>307.4</v>
      </c>
      <c r="D45" s="95">
        <f t="shared" si="25"/>
        <v>259.2</v>
      </c>
      <c r="E45" s="81">
        <f t="shared" si="26"/>
        <v>84.32010409889395</v>
      </c>
      <c r="F45" s="17">
        <f aca="true" t="shared" si="27" ref="F45:K45">F47+F48</f>
        <v>37.6</v>
      </c>
      <c r="G45" s="18">
        <f t="shared" si="27"/>
        <v>30.7</v>
      </c>
      <c r="H45" s="49">
        <f t="shared" si="27"/>
        <v>37.6</v>
      </c>
      <c r="I45" s="47">
        <f t="shared" si="27"/>
        <v>32.5</v>
      </c>
      <c r="J45" s="17">
        <f t="shared" si="27"/>
        <v>37.6</v>
      </c>
      <c r="K45" s="18">
        <f t="shared" si="27"/>
        <v>30.6</v>
      </c>
      <c r="L45" s="71">
        <f aca="true" t="shared" si="28" ref="L45:Q45">L47+L48</f>
        <v>37.6</v>
      </c>
      <c r="M45" s="18">
        <f t="shared" si="28"/>
        <v>29.9</v>
      </c>
      <c r="N45" s="49">
        <f t="shared" si="28"/>
        <v>37.6</v>
      </c>
      <c r="O45" s="47">
        <f t="shared" si="28"/>
        <v>28.7</v>
      </c>
      <c r="P45" s="17">
        <f t="shared" si="28"/>
        <v>41.6</v>
      </c>
      <c r="Q45" s="18">
        <f t="shared" si="28"/>
        <v>29.1</v>
      </c>
      <c r="R45" s="23" t="s">
        <v>75</v>
      </c>
      <c r="S45" s="114" t="s">
        <v>78</v>
      </c>
      <c r="T45" s="71">
        <f aca="true" t="shared" si="29" ref="T45:Y45">T47+T48</f>
        <v>21.5</v>
      </c>
      <c r="U45" s="18">
        <f t="shared" si="29"/>
        <v>25.9</v>
      </c>
      <c r="V45" s="49">
        <f t="shared" si="29"/>
        <v>30.9</v>
      </c>
      <c r="W45" s="47">
        <f t="shared" si="29"/>
        <v>25.9</v>
      </c>
      <c r="X45" s="181">
        <f t="shared" si="29"/>
        <v>25.4</v>
      </c>
      <c r="Y45" s="18">
        <f t="shared" si="29"/>
        <v>25.9</v>
      </c>
      <c r="Z45" s="71">
        <f aca="true" t="shared" si="30" ref="Z45:AE45">Z47+Z48</f>
        <v>0</v>
      </c>
      <c r="AA45" s="18">
        <f t="shared" si="30"/>
        <v>0</v>
      </c>
      <c r="AB45" s="49">
        <f t="shared" si="30"/>
        <v>0</v>
      </c>
      <c r="AC45" s="47">
        <f t="shared" si="30"/>
        <v>0</v>
      </c>
      <c r="AD45" s="17">
        <f t="shared" si="30"/>
        <v>0</v>
      </c>
      <c r="AE45" s="18">
        <f t="shared" si="30"/>
        <v>0</v>
      </c>
    </row>
    <row r="46" spans="1:31" s="2" customFormat="1" ht="18.75">
      <c r="A46" s="12"/>
      <c r="B46" s="59" t="s">
        <v>14</v>
      </c>
      <c r="C46" s="137"/>
      <c r="D46" s="78"/>
      <c r="E46" s="80"/>
      <c r="F46" s="41"/>
      <c r="G46" s="42"/>
      <c r="H46" s="43"/>
      <c r="I46" s="40"/>
      <c r="J46" s="41"/>
      <c r="K46" s="42"/>
      <c r="L46" s="43"/>
      <c r="M46" s="42"/>
      <c r="N46" s="43"/>
      <c r="O46" s="40"/>
      <c r="P46" s="41"/>
      <c r="Q46" s="42"/>
      <c r="R46" s="12"/>
      <c r="S46" s="109" t="s">
        <v>14</v>
      </c>
      <c r="T46" s="43"/>
      <c r="U46" s="42"/>
      <c r="V46" s="43"/>
      <c r="W46" s="40"/>
      <c r="X46" s="185"/>
      <c r="Y46" s="42"/>
      <c r="Z46" s="43"/>
      <c r="AA46" s="42"/>
      <c r="AB46" s="43"/>
      <c r="AC46" s="40"/>
      <c r="AD46" s="41"/>
      <c r="AE46" s="42"/>
    </row>
    <row r="47" spans="1:31" s="2" customFormat="1" ht="18.75">
      <c r="A47" s="15" t="s">
        <v>76</v>
      </c>
      <c r="B47" s="59" t="s">
        <v>79</v>
      </c>
      <c r="C47" s="98">
        <f aca="true" t="shared" si="31" ref="C47:D49">F47+H47+J47+L47+N47+P47+T47+V47+X47+Z47+AB47+AD47</f>
        <v>304.79999999999995</v>
      </c>
      <c r="D47" s="97">
        <f t="shared" si="31"/>
        <v>256.6</v>
      </c>
      <c r="E47" s="99">
        <f>D47/C47*100</f>
        <v>84.18635170603676</v>
      </c>
      <c r="F47" s="41">
        <v>37.6</v>
      </c>
      <c r="G47" s="42">
        <v>30.7</v>
      </c>
      <c r="H47" s="41">
        <v>37.6</v>
      </c>
      <c r="I47" s="40">
        <v>32.5</v>
      </c>
      <c r="J47" s="41">
        <v>37.6</v>
      </c>
      <c r="K47" s="42">
        <v>30.6</v>
      </c>
      <c r="L47" s="43">
        <v>37.6</v>
      </c>
      <c r="M47" s="42">
        <v>29.9</v>
      </c>
      <c r="N47" s="43">
        <v>37.6</v>
      </c>
      <c r="O47" s="40">
        <v>28.7</v>
      </c>
      <c r="P47" s="41">
        <v>39</v>
      </c>
      <c r="Q47" s="42">
        <v>26.5</v>
      </c>
      <c r="R47" s="15" t="s">
        <v>76</v>
      </c>
      <c r="S47" s="109" t="s">
        <v>79</v>
      </c>
      <c r="T47" s="43">
        <v>21.5</v>
      </c>
      <c r="U47" s="42">
        <v>25.9</v>
      </c>
      <c r="V47" s="43">
        <v>30.9</v>
      </c>
      <c r="W47" s="40">
        <v>25.9</v>
      </c>
      <c r="X47" s="185">
        <v>25.4</v>
      </c>
      <c r="Y47" s="42">
        <v>25.9</v>
      </c>
      <c r="Z47" s="43"/>
      <c r="AA47" s="42"/>
      <c r="AB47" s="43"/>
      <c r="AC47" s="40"/>
      <c r="AD47" s="41"/>
      <c r="AE47" s="42"/>
    </row>
    <row r="48" spans="1:31" s="2" customFormat="1" ht="19.5" thickBot="1">
      <c r="A48" s="16" t="s">
        <v>77</v>
      </c>
      <c r="B48" s="60" t="s">
        <v>80</v>
      </c>
      <c r="C48" s="103">
        <f t="shared" si="31"/>
        <v>2.6</v>
      </c>
      <c r="D48" s="82">
        <f t="shared" si="31"/>
        <v>2.6</v>
      </c>
      <c r="E48" s="104">
        <f>D48/C48*100</f>
        <v>100</v>
      </c>
      <c r="F48" s="44"/>
      <c r="G48" s="45"/>
      <c r="H48" s="46"/>
      <c r="I48" s="50"/>
      <c r="J48" s="44"/>
      <c r="K48" s="45"/>
      <c r="L48" s="46"/>
      <c r="M48" s="45"/>
      <c r="N48" s="46"/>
      <c r="O48" s="50"/>
      <c r="P48" s="44">
        <v>2.6</v>
      </c>
      <c r="Q48" s="45">
        <v>2.6</v>
      </c>
      <c r="R48" s="16" t="s">
        <v>77</v>
      </c>
      <c r="S48" s="110" t="s">
        <v>80</v>
      </c>
      <c r="T48" s="46"/>
      <c r="U48" s="45"/>
      <c r="V48" s="46"/>
      <c r="W48" s="50"/>
      <c r="X48" s="186"/>
      <c r="Y48" s="45"/>
      <c r="Z48" s="46"/>
      <c r="AA48" s="45"/>
      <c r="AB48" s="46"/>
      <c r="AC48" s="50"/>
      <c r="AD48" s="44"/>
      <c r="AE48" s="45"/>
    </row>
    <row r="49" spans="1:31" s="2" customFormat="1" ht="34.5" customHeight="1" thickBot="1">
      <c r="A49" s="24" t="s">
        <v>81</v>
      </c>
      <c r="B49" s="57" t="s">
        <v>82</v>
      </c>
      <c r="C49" s="144">
        <f t="shared" si="31"/>
        <v>7.4</v>
      </c>
      <c r="D49" s="141">
        <f t="shared" si="31"/>
        <v>7.3</v>
      </c>
      <c r="E49" s="76">
        <f>D49/C49*100</f>
        <v>98.64864864864865</v>
      </c>
      <c r="F49" s="36">
        <v>2.5</v>
      </c>
      <c r="G49" s="37"/>
      <c r="H49" s="38"/>
      <c r="I49" s="35">
        <v>2.3</v>
      </c>
      <c r="J49" s="36"/>
      <c r="K49" s="37"/>
      <c r="L49" s="38">
        <v>2.4</v>
      </c>
      <c r="M49" s="37">
        <v>2.3</v>
      </c>
      <c r="N49" s="38"/>
      <c r="O49" s="35"/>
      <c r="P49" s="36"/>
      <c r="Q49" s="37"/>
      <c r="R49" s="24" t="s">
        <v>81</v>
      </c>
      <c r="S49" s="107" t="s">
        <v>82</v>
      </c>
      <c r="T49" s="38">
        <v>2.5</v>
      </c>
      <c r="U49" s="37">
        <v>2.7</v>
      </c>
      <c r="V49" s="38"/>
      <c r="W49" s="35"/>
      <c r="X49" s="189"/>
      <c r="Y49" s="37"/>
      <c r="Z49" s="38"/>
      <c r="AA49" s="37"/>
      <c r="AB49" s="38"/>
      <c r="AC49" s="35"/>
      <c r="AD49" s="36"/>
      <c r="AE49" s="37"/>
    </row>
    <row r="50" spans="1:31" s="2" customFormat="1" ht="33.75" customHeight="1" thickBot="1">
      <c r="A50" s="51"/>
      <c r="B50" s="69" t="s">
        <v>8</v>
      </c>
      <c r="C50" s="54">
        <f>C9+C10+C11+C21+C27+C28+C37+C38+C44+C45+C49</f>
        <v>40609.8</v>
      </c>
      <c r="D50" s="52">
        <f>D9+D10+D11+D21+D27+D28+D37+D38+D44+D45+D49</f>
        <v>39987.2</v>
      </c>
      <c r="E50" s="55">
        <f>D50/C50*100</f>
        <v>98.46687252830596</v>
      </c>
      <c r="F50" s="54">
        <f aca="true" t="shared" si="32" ref="F50:K50">F9+F10+F11+F21+F27+F28+F37+F38+F44+F45+F49</f>
        <v>4827.4000000000015</v>
      </c>
      <c r="G50" s="55">
        <f t="shared" si="32"/>
        <v>4310.900000000001</v>
      </c>
      <c r="H50" s="54">
        <f t="shared" si="32"/>
        <v>4578.7</v>
      </c>
      <c r="I50" s="53">
        <f t="shared" si="32"/>
        <v>4646.8</v>
      </c>
      <c r="J50" s="54">
        <f t="shared" si="32"/>
        <v>4646.9000000000015</v>
      </c>
      <c r="K50" s="55">
        <f t="shared" si="32"/>
        <v>4664.400000000001</v>
      </c>
      <c r="L50" s="83">
        <f aca="true" t="shared" si="33" ref="L50:Q50">L9+L10+L11+L21+L27+L28+L37+L38+L44+L45+L49</f>
        <v>4355.1</v>
      </c>
      <c r="M50" s="55">
        <f t="shared" si="33"/>
        <v>4218.499999999999</v>
      </c>
      <c r="N50" s="83">
        <f t="shared" si="33"/>
        <v>4403.5</v>
      </c>
      <c r="O50" s="53">
        <f t="shared" si="33"/>
        <v>4426.299999999999</v>
      </c>
      <c r="P50" s="54">
        <f t="shared" si="33"/>
        <v>4629.1</v>
      </c>
      <c r="Q50" s="55">
        <f t="shared" si="33"/>
        <v>4659</v>
      </c>
      <c r="R50" s="51"/>
      <c r="S50" s="123" t="s">
        <v>8</v>
      </c>
      <c r="T50" s="83">
        <f aca="true" t="shared" si="34" ref="T50:Y50">T9+T10+T11+T21+T27+T28+T37+T38+T44+T45+T49</f>
        <v>4328.9</v>
      </c>
      <c r="U50" s="55">
        <f t="shared" si="34"/>
        <v>4338.699999999999</v>
      </c>
      <c r="V50" s="83">
        <f t="shared" si="34"/>
        <v>4428.9</v>
      </c>
      <c r="W50" s="55">
        <f>W9+W10+W11+W21+W27+W28+W37+W38+W44+W45+W49</f>
        <v>4358.899999999999</v>
      </c>
      <c r="X50" s="54">
        <f t="shared" si="34"/>
        <v>4411.3</v>
      </c>
      <c r="Y50" s="55">
        <f t="shared" si="34"/>
        <v>4363.7</v>
      </c>
      <c r="Z50" s="83">
        <f aca="true" t="shared" si="35" ref="Z50:AE50">Z9+Z10+Z11+Z21+Z27+Z28+Z37+Z38+Z44+Z45+Z49</f>
        <v>0</v>
      </c>
      <c r="AA50" s="55">
        <f t="shared" si="35"/>
        <v>0</v>
      </c>
      <c r="AB50" s="83">
        <f t="shared" si="35"/>
        <v>0</v>
      </c>
      <c r="AC50" s="53">
        <f t="shared" si="35"/>
        <v>0</v>
      </c>
      <c r="AD50" s="54">
        <f t="shared" si="35"/>
        <v>0</v>
      </c>
      <c r="AE50" s="55">
        <f t="shared" si="35"/>
        <v>0</v>
      </c>
    </row>
    <row r="51" spans="1:25" s="2" customFormat="1" ht="21.75" customHeight="1">
      <c r="A51" s="6"/>
      <c r="B51" s="1"/>
      <c r="C51" s="136"/>
      <c r="D51" s="136"/>
      <c r="E51" s="1"/>
      <c r="F51" s="1"/>
      <c r="G51" s="1"/>
      <c r="H51" s="1"/>
      <c r="I51" s="1"/>
      <c r="J51" s="1"/>
      <c r="K51" s="1"/>
      <c r="U51" s="86"/>
      <c r="W51" s="86"/>
      <c r="Y51" s="86"/>
    </row>
    <row r="52" spans="1:31" s="2" customFormat="1" ht="18.75">
      <c r="A52" s="6"/>
      <c r="B52" s="3" t="s">
        <v>83</v>
      </c>
      <c r="C52" s="190">
        <v>40609.836</v>
      </c>
      <c r="D52" s="190">
        <v>39987.188</v>
      </c>
      <c r="E52" s="8"/>
      <c r="F52" s="31" t="s">
        <v>84</v>
      </c>
      <c r="G52" s="10"/>
      <c r="H52" s="10"/>
      <c r="I52" s="10"/>
      <c r="J52" s="10"/>
      <c r="K52" s="10"/>
      <c r="T52" s="192">
        <v>4328.918</v>
      </c>
      <c r="U52" s="192">
        <v>4338.652</v>
      </c>
      <c r="V52" s="192">
        <v>4428.868</v>
      </c>
      <c r="W52" s="192">
        <v>4358.922</v>
      </c>
      <c r="X52" s="192">
        <v>4411.3</v>
      </c>
      <c r="Y52" s="192">
        <v>4363.716</v>
      </c>
      <c r="AC52" s="86"/>
      <c r="AE52" s="86"/>
    </row>
    <row r="53" spans="1:25" s="2" customFormat="1" ht="16.5" customHeight="1">
      <c r="A53" s="6"/>
      <c r="B53" s="1"/>
      <c r="C53" s="191">
        <f>C52-C50</f>
        <v>0.03600000000005821</v>
      </c>
      <c r="D53" s="191">
        <f>D52-D50</f>
        <v>-0.011999999995168764</v>
      </c>
      <c r="E53" s="7" t="s">
        <v>44</v>
      </c>
      <c r="F53" s="1"/>
      <c r="G53" s="1"/>
      <c r="H53" s="1"/>
      <c r="I53" s="1"/>
      <c r="J53" s="1"/>
      <c r="K53" s="1"/>
      <c r="T53" s="193"/>
      <c r="U53" s="193"/>
      <c r="V53" s="193"/>
      <c r="W53" s="193"/>
      <c r="X53" s="194"/>
      <c r="Y53" s="194"/>
    </row>
    <row r="54" spans="1:25" s="2" customFormat="1" ht="18">
      <c r="A54" s="6"/>
      <c r="B54" s="1"/>
      <c r="C54" s="1"/>
      <c r="D54" s="1"/>
      <c r="E54" s="1"/>
      <c r="F54" s="128"/>
      <c r="G54" s="1"/>
      <c r="H54" s="128"/>
      <c r="I54" s="1"/>
      <c r="J54" s="128"/>
      <c r="K54" s="1"/>
      <c r="T54" s="193">
        <f aca="true" t="shared" si="36" ref="T54:Y54">T52-T50</f>
        <v>0.018000000000029104</v>
      </c>
      <c r="U54" s="193">
        <f t="shared" si="36"/>
        <v>-0.04799999999886495</v>
      </c>
      <c r="V54" s="193">
        <f t="shared" si="36"/>
        <v>-0.0319999999992433</v>
      </c>
      <c r="W54" s="193">
        <f t="shared" si="36"/>
        <v>0.02200000000084401</v>
      </c>
      <c r="X54" s="195">
        <f t="shared" si="36"/>
        <v>0</v>
      </c>
      <c r="Y54" s="196">
        <f t="shared" si="36"/>
        <v>0.016000000000531145</v>
      </c>
    </row>
    <row r="55" spans="1:11" s="2" customFormat="1" ht="18">
      <c r="A55" s="6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s="2" customFormat="1" ht="38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2" customFormat="1" ht="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2" customFormat="1" ht="40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2" customFormat="1" ht="18">
      <c r="A59"/>
      <c r="B59" s="5"/>
      <c r="C59" s="5"/>
      <c r="D59" s="5"/>
      <c r="E59" s="5"/>
      <c r="F59" s="5"/>
      <c r="G59" s="5"/>
      <c r="H59" s="5"/>
      <c r="I59" s="5"/>
      <c r="J59" s="5"/>
      <c r="K59"/>
    </row>
    <row r="60" spans="1:11" s="2" customFormat="1" ht="18">
      <c r="A60"/>
      <c r="B60" s="5"/>
      <c r="C60" s="5"/>
      <c r="D60" s="5"/>
      <c r="E60" s="5"/>
      <c r="F60" s="5"/>
      <c r="G60" s="5"/>
      <c r="H60" s="5"/>
      <c r="I60" s="5"/>
      <c r="J60" s="5"/>
      <c r="K60"/>
    </row>
    <row r="61" spans="1:11" s="2" customFormat="1" ht="18">
      <c r="A61"/>
      <c r="B61" s="5"/>
      <c r="C61" s="5"/>
      <c r="D61" s="5"/>
      <c r="E61" s="5"/>
      <c r="F61" s="5"/>
      <c r="G61" s="5"/>
      <c r="H61" s="5"/>
      <c r="I61" s="5"/>
      <c r="J61" s="5"/>
      <c r="K61"/>
    </row>
    <row r="62" spans="2:10" ht="12.75">
      <c r="B62" s="5"/>
      <c r="C62" s="5"/>
      <c r="D62" s="5"/>
      <c r="E62" s="5"/>
      <c r="F62" s="5"/>
      <c r="G62" s="5"/>
      <c r="H62" s="5"/>
      <c r="I62" s="5"/>
      <c r="J62" s="5"/>
    </row>
    <row r="63" spans="2:10" ht="12.75">
      <c r="B63" s="5"/>
      <c r="C63" s="5"/>
      <c r="D63" s="5"/>
      <c r="E63" s="5"/>
      <c r="F63" s="5"/>
      <c r="G63" s="5"/>
      <c r="H63" s="5"/>
      <c r="I63" s="5"/>
      <c r="J63" s="5"/>
    </row>
    <row r="64" spans="2:10" ht="12.75">
      <c r="B64" s="5"/>
      <c r="C64" s="5"/>
      <c r="D64" s="5"/>
      <c r="E64" s="5"/>
      <c r="F64" s="5"/>
      <c r="G64" s="5"/>
      <c r="H64" s="5"/>
      <c r="I64" s="5"/>
      <c r="J64" s="5"/>
    </row>
    <row r="65" spans="2:10" ht="12.75">
      <c r="B65" s="5"/>
      <c r="C65" s="5"/>
      <c r="D65" s="5"/>
      <c r="E65" s="5"/>
      <c r="F65" s="5"/>
      <c r="G65" s="5"/>
      <c r="H65" s="5"/>
      <c r="I65" s="5"/>
      <c r="J65" s="5"/>
    </row>
    <row r="66" spans="2:10" ht="12.75">
      <c r="B66" s="5"/>
      <c r="C66" s="5"/>
      <c r="D66" s="5"/>
      <c r="E66" s="5"/>
      <c r="F66" s="5"/>
      <c r="G66" s="5"/>
      <c r="H66" s="5"/>
      <c r="I66" s="5"/>
      <c r="J66" s="5"/>
    </row>
    <row r="67" spans="2:10" ht="12.75">
      <c r="B67" s="5"/>
      <c r="C67" s="5"/>
      <c r="D67" s="5"/>
      <c r="E67" s="5"/>
      <c r="F67" s="5"/>
      <c r="G67" s="5"/>
      <c r="H67" s="5"/>
      <c r="I67" s="5"/>
      <c r="J67" s="5"/>
    </row>
    <row r="68" spans="2:10" ht="12.75">
      <c r="B68" s="5"/>
      <c r="C68" s="5"/>
      <c r="D68" s="5"/>
      <c r="E68" s="5"/>
      <c r="F68" s="5"/>
      <c r="G68" s="5"/>
      <c r="H68" s="5"/>
      <c r="I68" s="5"/>
      <c r="J68" s="5"/>
    </row>
    <row r="69" spans="2:10" ht="12.75">
      <c r="B69" s="5"/>
      <c r="C69" s="5"/>
      <c r="D69" s="5"/>
      <c r="E69" s="5"/>
      <c r="F69" s="5"/>
      <c r="G69" s="5"/>
      <c r="H69" s="5"/>
      <c r="I69" s="5"/>
      <c r="J69" s="5"/>
    </row>
    <row r="70" spans="2:10" ht="12.75">
      <c r="B70" s="5"/>
      <c r="C70" s="5"/>
      <c r="D70" s="5"/>
      <c r="E70" s="5"/>
      <c r="F70" s="5"/>
      <c r="G70" s="5"/>
      <c r="H70" s="5"/>
      <c r="I70" s="5"/>
      <c r="J70" s="5"/>
    </row>
    <row r="71" spans="2:10" ht="12.75">
      <c r="B71" s="5"/>
      <c r="C71" s="5"/>
      <c r="D71" s="5"/>
      <c r="E71" s="5"/>
      <c r="F71" s="5"/>
      <c r="G71" s="5"/>
      <c r="H71" s="5"/>
      <c r="I71" s="5"/>
      <c r="J71" s="5"/>
    </row>
    <row r="72" spans="2:10" ht="12.75">
      <c r="B72" s="5"/>
      <c r="C72" s="5"/>
      <c r="D72" s="5"/>
      <c r="E72" s="5"/>
      <c r="F72" s="5"/>
      <c r="G72" s="5"/>
      <c r="H72" s="5"/>
      <c r="I72" s="5"/>
      <c r="J72" s="5"/>
    </row>
    <row r="73" spans="2:10" ht="12.75">
      <c r="B73" s="5"/>
      <c r="C73" s="5"/>
      <c r="D73" s="5"/>
      <c r="E73" s="5"/>
      <c r="F73" s="5"/>
      <c r="G73" s="5"/>
      <c r="H73" s="5"/>
      <c r="I73" s="5"/>
      <c r="J73" s="5"/>
    </row>
    <row r="74" spans="2:10" ht="12.75">
      <c r="B74" s="5"/>
      <c r="C74" s="5"/>
      <c r="D74" s="5"/>
      <c r="E74" s="5"/>
      <c r="F74" s="5"/>
      <c r="G74" s="5"/>
      <c r="H74" s="5"/>
      <c r="I74" s="5"/>
      <c r="J74" s="5"/>
    </row>
    <row r="75" spans="2:10" ht="12.75">
      <c r="B75" s="5"/>
      <c r="C75" s="5"/>
      <c r="D75" s="5"/>
      <c r="E75" s="5"/>
      <c r="F75" s="5"/>
      <c r="G75" s="5"/>
      <c r="H75" s="5"/>
      <c r="I75" s="5"/>
      <c r="J75" s="5"/>
    </row>
    <row r="76" spans="2:10" ht="12.75">
      <c r="B76" s="5"/>
      <c r="C76" s="5"/>
      <c r="D76" s="5"/>
      <c r="E76" s="5"/>
      <c r="F76" s="5"/>
      <c r="G76" s="5"/>
      <c r="H76" s="5"/>
      <c r="I76" s="5"/>
      <c r="J76" s="5"/>
    </row>
    <row r="77" spans="2:10" ht="12.75">
      <c r="B77" s="5"/>
      <c r="C77" s="5"/>
      <c r="D77" s="5"/>
      <c r="E77" s="5"/>
      <c r="F77" s="5"/>
      <c r="G77" s="5"/>
      <c r="H77" s="5"/>
      <c r="I77" s="5"/>
      <c r="J77" s="5"/>
    </row>
    <row r="78" spans="2:10" ht="12.75">
      <c r="B78" s="5"/>
      <c r="C78" s="5"/>
      <c r="D78" s="5"/>
      <c r="E78" s="5"/>
      <c r="F78" s="5"/>
      <c r="G78" s="5"/>
      <c r="H78" s="5"/>
      <c r="I78" s="5"/>
      <c r="J78" s="5"/>
    </row>
    <row r="79" spans="2:10" ht="12.75">
      <c r="B79" s="5"/>
      <c r="C79" s="5"/>
      <c r="D79" s="5"/>
      <c r="E79" s="5"/>
      <c r="F79" s="5"/>
      <c r="G79" s="5"/>
      <c r="H79" s="5"/>
      <c r="I79" s="5"/>
      <c r="J79" s="5"/>
    </row>
    <row r="80" spans="2:10" ht="12.75">
      <c r="B80" s="5"/>
      <c r="C80" s="5"/>
      <c r="D80" s="5"/>
      <c r="E80" s="5"/>
      <c r="F80" s="5"/>
      <c r="G80" s="5"/>
      <c r="H80" s="5"/>
      <c r="I80" s="5"/>
      <c r="J80" s="5"/>
    </row>
    <row r="81" spans="2:10" ht="12.75">
      <c r="B81" s="5"/>
      <c r="C81" s="5"/>
      <c r="D81" s="5"/>
      <c r="E81" s="5"/>
      <c r="F81" s="5"/>
      <c r="G81" s="5"/>
      <c r="H81" s="5"/>
      <c r="I81" s="5"/>
      <c r="J81" s="5"/>
    </row>
    <row r="82" spans="2:10" ht="12.75">
      <c r="B82" s="5"/>
      <c r="C82" s="5"/>
      <c r="D82" s="5"/>
      <c r="E82" s="5"/>
      <c r="F82" s="5"/>
      <c r="G82" s="5"/>
      <c r="H82" s="5"/>
      <c r="I82" s="5"/>
      <c r="J82" s="5"/>
    </row>
    <row r="83" spans="2:10" ht="12.75">
      <c r="B83" s="5"/>
      <c r="C83" s="5"/>
      <c r="D83" s="5"/>
      <c r="E83" s="5"/>
      <c r="F83" s="5"/>
      <c r="G83" s="5"/>
      <c r="H83" s="5"/>
      <c r="I83" s="5"/>
      <c r="J83" s="5"/>
    </row>
    <row r="84" spans="2:10" ht="12.75">
      <c r="B84" s="5"/>
      <c r="C84" s="5"/>
      <c r="D84" s="5"/>
      <c r="E84" s="5"/>
      <c r="F84" s="5"/>
      <c r="G84" s="5"/>
      <c r="H84" s="5"/>
      <c r="I84" s="5"/>
      <c r="J84" s="5"/>
    </row>
    <row r="85" spans="2:10" ht="12.75">
      <c r="B85" s="5"/>
      <c r="C85" s="5"/>
      <c r="D85" s="5"/>
      <c r="E85" s="5"/>
      <c r="F85" s="5"/>
      <c r="G85" s="5"/>
      <c r="H85" s="5"/>
      <c r="I85" s="5"/>
      <c r="J85" s="5"/>
    </row>
    <row r="86" spans="2:10" ht="12.75">
      <c r="B86" s="5"/>
      <c r="C86" s="5"/>
      <c r="D86" s="5"/>
      <c r="E86" s="5"/>
      <c r="F86" s="5"/>
      <c r="G86" s="5"/>
      <c r="H86" s="5"/>
      <c r="I86" s="5"/>
      <c r="J86" s="5"/>
    </row>
    <row r="87" spans="2:10" ht="12.75">
      <c r="B87" s="5"/>
      <c r="C87" s="5"/>
      <c r="D87" s="5"/>
      <c r="E87" s="5"/>
      <c r="F87" s="5"/>
      <c r="G87" s="5"/>
      <c r="H87" s="5"/>
      <c r="I87" s="5"/>
      <c r="J87" s="5"/>
    </row>
    <row r="88" spans="2:10" ht="12.75">
      <c r="B88" s="5"/>
      <c r="C88" s="5"/>
      <c r="D88" s="5"/>
      <c r="E88" s="5"/>
      <c r="F88" s="5"/>
      <c r="G88" s="5"/>
      <c r="H88" s="5"/>
      <c r="I88" s="5"/>
      <c r="J88" s="5"/>
    </row>
    <row r="89" spans="2:10" ht="12.75">
      <c r="B89" s="5"/>
      <c r="C89" s="5"/>
      <c r="D89" s="5"/>
      <c r="E89" s="5"/>
      <c r="F89" s="5"/>
      <c r="G89" s="5"/>
      <c r="H89" s="5"/>
      <c r="I89" s="5"/>
      <c r="J89" s="5"/>
    </row>
    <row r="90" spans="2:10" ht="12.75">
      <c r="B90" s="5"/>
      <c r="C90" s="5"/>
      <c r="D90" s="5"/>
      <c r="E90" s="5"/>
      <c r="F90" s="5"/>
      <c r="G90" s="5"/>
      <c r="H90" s="5"/>
      <c r="I90" s="5"/>
      <c r="J90" s="5"/>
    </row>
    <row r="91" spans="2:10" ht="12.75">
      <c r="B91" s="5"/>
      <c r="C91" s="5"/>
      <c r="D91" s="5"/>
      <c r="E91" s="5"/>
      <c r="F91" s="5"/>
      <c r="G91" s="5"/>
      <c r="H91" s="5"/>
      <c r="I91" s="5"/>
      <c r="J91" s="5"/>
    </row>
    <row r="92" spans="2:10" ht="12.75">
      <c r="B92" s="5"/>
      <c r="C92" s="5"/>
      <c r="D92" s="5"/>
      <c r="E92" s="5"/>
      <c r="F92" s="5"/>
      <c r="G92" s="5"/>
      <c r="H92" s="5"/>
      <c r="I92" s="5"/>
      <c r="J92" s="5"/>
    </row>
    <row r="93" spans="2:10" ht="12.75">
      <c r="B93" s="5"/>
      <c r="C93" s="5"/>
      <c r="D93" s="5"/>
      <c r="E93" s="5"/>
      <c r="F93" s="5"/>
      <c r="G93" s="5"/>
      <c r="H93" s="5"/>
      <c r="I93" s="5"/>
      <c r="J93" s="5"/>
    </row>
    <row r="94" spans="2:10" ht="12.75">
      <c r="B94" s="5"/>
      <c r="C94" s="5"/>
      <c r="D94" s="5"/>
      <c r="E94" s="5"/>
      <c r="F94" s="5"/>
      <c r="G94" s="5"/>
      <c r="H94" s="5"/>
      <c r="I94" s="5"/>
      <c r="J94" s="5"/>
    </row>
    <row r="95" spans="2:10" ht="12.75">
      <c r="B95" s="5"/>
      <c r="C95" s="5"/>
      <c r="D95" s="5"/>
      <c r="E95" s="5"/>
      <c r="F95" s="5"/>
      <c r="G95" s="5"/>
      <c r="H95" s="5"/>
      <c r="I95" s="5"/>
      <c r="J95" s="5"/>
    </row>
    <row r="96" spans="2:10" ht="12.75">
      <c r="B96" s="5"/>
      <c r="C96" s="5"/>
      <c r="D96" s="5"/>
      <c r="E96" s="5"/>
      <c r="F96" s="5"/>
      <c r="G96" s="5"/>
      <c r="H96" s="5"/>
      <c r="I96" s="5"/>
      <c r="J96" s="5"/>
    </row>
    <row r="97" spans="2:10" ht="12.75">
      <c r="B97" s="5"/>
      <c r="C97" s="5"/>
      <c r="D97" s="5"/>
      <c r="E97" s="5"/>
      <c r="F97" s="5"/>
      <c r="G97" s="5"/>
      <c r="H97" s="5"/>
      <c r="I97" s="5"/>
      <c r="J97" s="5"/>
    </row>
    <row r="98" spans="2:10" ht="12.75">
      <c r="B98" s="5"/>
      <c r="C98" s="5"/>
      <c r="D98" s="5"/>
      <c r="E98" s="5"/>
      <c r="F98" s="5"/>
      <c r="G98" s="5"/>
      <c r="H98" s="5"/>
      <c r="I98" s="5"/>
      <c r="J98" s="5"/>
    </row>
    <row r="99" spans="2:10" ht="12.75">
      <c r="B99" s="5"/>
      <c r="C99" s="5"/>
      <c r="D99" s="5"/>
      <c r="E99" s="5"/>
      <c r="F99" s="5"/>
      <c r="G99" s="5"/>
      <c r="H99" s="5"/>
      <c r="I99" s="5"/>
      <c r="J99" s="5"/>
    </row>
    <row r="100" spans="2:10" ht="12.75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2.75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2.75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2.75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2.75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2.75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2.75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2.75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2.75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2.75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2.75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2.75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2.75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2.75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2.75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2.75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2.75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2.75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2.75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2.75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2.75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2.75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2.75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2.75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2.75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2.75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2.75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2.75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2.75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2.75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2.75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2.75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2.75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2.75">
      <c r="B133" s="5"/>
      <c r="C133" s="5"/>
      <c r="D133" s="5"/>
      <c r="E133" s="5"/>
      <c r="F133" s="5"/>
      <c r="G133" s="5"/>
      <c r="H133" s="5"/>
      <c r="I133" s="5"/>
      <c r="J133" s="5"/>
    </row>
  </sheetData>
  <sheetProtection/>
  <mergeCells count="19">
    <mergeCell ref="B6:B8"/>
    <mergeCell ref="C6:E7"/>
    <mergeCell ref="F7:G7"/>
    <mergeCell ref="AB7:AC7"/>
    <mergeCell ref="H7:I7"/>
    <mergeCell ref="J7:K7"/>
    <mergeCell ref="T7:U7"/>
    <mergeCell ref="Z7:AA7"/>
    <mergeCell ref="V7:W7"/>
    <mergeCell ref="J1:K1"/>
    <mergeCell ref="A2:K2"/>
    <mergeCell ref="A3:K3"/>
    <mergeCell ref="A4:K4"/>
    <mergeCell ref="A6:A8"/>
    <mergeCell ref="AD7:AE7"/>
    <mergeCell ref="X7:Y7"/>
    <mergeCell ref="L7:M7"/>
    <mergeCell ref="N7:O7"/>
    <mergeCell ref="P7:Q7"/>
  </mergeCells>
  <printOptions/>
  <pageMargins left="0" right="0" top="0" bottom="0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user</cp:lastModifiedBy>
  <cp:lastPrinted>2017-10-06T11:45:57Z</cp:lastPrinted>
  <dcterms:created xsi:type="dcterms:W3CDTF">2016-03-28T07:13:45Z</dcterms:created>
  <dcterms:modified xsi:type="dcterms:W3CDTF">2017-10-06T11:46:01Z</dcterms:modified>
  <cp:category/>
  <cp:version/>
  <cp:contentType/>
  <cp:contentStatus/>
</cp:coreProperties>
</file>