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50" windowHeight="9615" activeTab="0"/>
  </bookViews>
  <sheets>
    <sheet name="ДОДАТОК 2015 рік ЧЕРВЕНЬ" sheetId="1" r:id="rId1"/>
  </sheets>
  <definedNames>
    <definedName name="_xlnm.Print_Area" localSheetId="0">'ДОДАТОК 2015 рік ЧЕРВЕНЬ'!$A$1:$H$275</definedName>
  </definedNames>
  <calcPr fullCalcOnLoad="1"/>
</workbook>
</file>

<file path=xl/sharedStrings.xml><?xml version="1.0" encoding="utf-8"?>
<sst xmlns="http://schemas.openxmlformats.org/spreadsheetml/2006/main" count="423" uniqueCount="281">
  <si>
    <t xml:space="preserve">ЗАТВЕРДЖЕНО                                        Наказ                                          Міністерства економічного розвитку і  торгівлі України 15.09.2014 №1106    </t>
  </si>
  <si>
    <t>ДОДАТОК  ДО РІЧНОГО ПЛАНУ ЗАКУПІВЕЛЬ   (ЗІ ЗМІНАМИ)                                                                                                                          НА 2015 РІК</t>
  </si>
  <si>
    <t>які не підлягають процедурі закупівлі з конкурсних торгів згідно статті 2 Закону України                 "Про здійснення державних закупівель"</t>
  </si>
  <si>
    <t xml:space="preserve">01987402    КЗ"Павлоградська міська лікарня №1" ДОР"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</si>
  <si>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(найменування замовника)</t>
  </si>
  <si>
    <t>Предмет закупівлі</t>
  </si>
  <si>
    <t>Код  КЕКВ (для бюджетних коштів)</t>
  </si>
  <si>
    <t>Очікувана вартість предмета закупівлі, грн</t>
  </si>
  <si>
    <t>Процедура закупівлі</t>
  </si>
  <si>
    <t>Орієнтовний початок проведення  процедури закупівлі</t>
  </si>
  <si>
    <t>Примітки</t>
  </si>
  <si>
    <t>Разом</t>
  </si>
  <si>
    <t>Загальний фонд</t>
  </si>
  <si>
    <t>Спеціальний фонд</t>
  </si>
  <si>
    <r>
      <t xml:space="preserve">Папір газетний, папір ручного виготовляння та інший некрейдований папір, або картон для графічних цілей, </t>
    </r>
    <r>
      <rPr>
        <b/>
        <sz val="8"/>
        <rFont val="Times New Roman"/>
        <family val="1"/>
      </rPr>
      <t>код  17.12.1</t>
    </r>
  </si>
  <si>
    <t>Січень- грудень           2015 року щомісячно</t>
  </si>
  <si>
    <r>
      <t xml:space="preserve">Вироби канцелярські, паперові </t>
    </r>
    <r>
      <rPr>
        <b/>
        <sz val="8"/>
        <rFont val="Times New Roman"/>
        <family val="1"/>
      </rPr>
      <t>код:17.23.1</t>
    </r>
  </si>
  <si>
    <t>Січень- грудень           2015 року щоквартально</t>
  </si>
  <si>
    <r>
      <t xml:space="preserve">Паливо рідинне та газ; оливи мастильні                                                </t>
    </r>
    <r>
      <rPr>
        <b/>
        <sz val="8"/>
        <rFont val="Times New Roman"/>
        <family val="1"/>
      </rPr>
      <t>код 19.20.2</t>
    </r>
  </si>
  <si>
    <t>(Дев'яносто три тисячі п'ятсот  дві грн. 00 коп)</t>
  </si>
  <si>
    <r>
      <t xml:space="preserve">Фарби та лаки на основі полімерів                          </t>
    </r>
    <r>
      <rPr>
        <b/>
        <sz val="8"/>
        <rFont val="Times New Roman"/>
        <family val="1"/>
      </rPr>
      <t>код 20.30.1</t>
    </r>
  </si>
  <si>
    <t>Серпень 2015 року одноразово</t>
  </si>
  <si>
    <t>(Чотириста сімдесят сім грн. 00 коп)</t>
  </si>
  <si>
    <r>
      <t xml:space="preserve">Фарби та лаки, інші, та пов'язана з ними продукція; барвники художні та друкарські чорнила </t>
    </r>
    <r>
      <rPr>
        <b/>
        <sz val="8"/>
        <rFont val="Times New Roman"/>
        <family val="1"/>
      </rPr>
      <t>код 20.30.2</t>
    </r>
  </si>
  <si>
    <t>(Двісті вісім грн. 00 коп)</t>
  </si>
  <si>
    <r>
      <t xml:space="preserve">Мило, засоби мийні та засоби для чищення </t>
    </r>
    <r>
      <rPr>
        <b/>
        <sz val="8"/>
        <rFont val="Times New Roman"/>
        <family val="1"/>
      </rPr>
      <t>код 20.41.3</t>
    </r>
  </si>
  <si>
    <t>(Двадцять тисяч шістсот п'ятдесят дві грн., 00 коп.)</t>
  </si>
  <si>
    <r>
      <t xml:space="preserve">Клеї </t>
    </r>
    <r>
      <rPr>
        <b/>
        <sz val="8"/>
        <rFont val="Times New Roman"/>
        <family val="1"/>
      </rPr>
      <t>код 20.52.1</t>
    </r>
  </si>
  <si>
    <t>(Шістсот сорок одна грн. 00 коп)</t>
  </si>
  <si>
    <r>
      <t xml:space="preserve">Засоби змащувальні; присадки; речовини антифризні готові </t>
    </r>
    <r>
      <rPr>
        <b/>
        <sz val="8"/>
        <rFont val="Times New Roman"/>
        <family val="1"/>
      </rPr>
      <t>код 20.59.4</t>
    </r>
  </si>
  <si>
    <r>
      <t xml:space="preserve">Предмети одягу та аксесуари одягу з вулканізованої ґуми (крім виготовлених з твердої ґуми) </t>
    </r>
    <r>
      <rPr>
        <b/>
        <sz val="8"/>
        <rFont val="Times New Roman"/>
        <family val="1"/>
      </rPr>
      <t>код 22.19.6</t>
    </r>
  </si>
  <si>
    <t>(Дев'яносто вісім грн., 00 коп.)</t>
  </si>
  <si>
    <r>
      <t xml:space="preserve">Вироби пластмасові інші, н. в. і. у. </t>
    </r>
    <r>
      <rPr>
        <b/>
        <sz val="8"/>
        <rFont val="Times New Roman"/>
        <family val="1"/>
      </rPr>
      <t>код 22.29.2</t>
    </r>
  </si>
  <si>
    <t>Травень 2015 року одноразово</t>
  </si>
  <si>
    <t>(Одна тисяча сто двадцять сім грн., 00 коп.)</t>
  </si>
  <si>
    <r>
      <t xml:space="preserve">Вироби вогнетривкі </t>
    </r>
    <r>
      <rPr>
        <b/>
        <sz val="8"/>
        <rFont val="Times New Roman"/>
        <family val="1"/>
      </rPr>
      <t>код 23.20.1</t>
    </r>
  </si>
  <si>
    <t>Червень 2015 року одноразово</t>
  </si>
  <si>
    <t>(Сто двадцять вісім грн., 00 коп.)</t>
  </si>
  <si>
    <r>
      <t xml:space="preserve">Вапно негашене, гашене та гідравлічне           </t>
    </r>
    <r>
      <rPr>
        <b/>
        <sz val="8"/>
        <rFont val="Times New Roman"/>
        <family val="1"/>
      </rPr>
      <t>код 23.52.1</t>
    </r>
  </si>
  <si>
    <t>(Дванадцять грн., 00 коп.)</t>
  </si>
  <si>
    <r>
      <t xml:space="preserve">Вироби з гіпсу для будівництві                          </t>
    </r>
    <r>
      <rPr>
        <b/>
        <sz val="8"/>
        <rFont val="Times New Roman"/>
        <family val="1"/>
      </rPr>
      <t>код 23.62.1</t>
    </r>
  </si>
  <si>
    <t>(Триста чотири грн., 98 коп.)</t>
  </si>
  <si>
    <r>
      <t xml:space="preserve">Вироби з дроту, ланцюги та пружини        </t>
    </r>
    <r>
      <rPr>
        <b/>
        <sz val="8"/>
        <rFont val="Times New Roman"/>
        <family val="1"/>
      </rPr>
      <t>код 25.93.1</t>
    </r>
  </si>
  <si>
    <t>(Сорок дев'ять грн., 00 коп.)</t>
  </si>
  <si>
    <r>
      <rPr>
        <sz val="8"/>
        <rFont val="Times New Roman"/>
        <family val="1"/>
      </rPr>
      <t xml:space="preserve">Машини обчислювальні, частини та приладдя </t>
    </r>
    <r>
      <rPr>
        <b/>
        <sz val="8"/>
        <rFont val="Times New Roman"/>
        <family val="1"/>
      </rPr>
      <t>до них код 26.20.1</t>
    </r>
  </si>
  <si>
    <t>Довідка про зміни                          №350 від 05.05.2015  (+5 000грн)</t>
  </si>
  <si>
    <r>
      <t xml:space="preserve">Акумулятори електричні та частини до них        </t>
    </r>
    <r>
      <rPr>
        <b/>
        <sz val="8"/>
        <rFont val="Times New Roman"/>
        <family val="1"/>
      </rPr>
      <t>код 27.20.2</t>
    </r>
  </si>
  <si>
    <t>Вересень 2015 року одноразово</t>
  </si>
  <si>
    <t>(Дві тисячі сімсот п'ятдесят п'ять грн., 00 коп.)</t>
  </si>
  <si>
    <r>
      <t xml:space="preserve">Лампи розжарювання та газорозрядні електричні; лампи дугові      </t>
    </r>
    <r>
      <rPr>
        <b/>
        <sz val="8"/>
        <rFont val="Times New Roman"/>
        <family val="1"/>
      </rPr>
      <t>код 27.40.1</t>
    </r>
  </si>
  <si>
    <t>(Дев'ятсот сімдесят п'ять грн., 00 коп.)</t>
  </si>
  <si>
    <r>
      <t xml:space="preserve">Газогенератори, дистиляційні та фільтрувальні апарати     </t>
    </r>
    <r>
      <rPr>
        <b/>
        <sz val="8"/>
        <rFont val="Times New Roman"/>
        <family val="1"/>
      </rPr>
      <t>код 28.29.1</t>
    </r>
  </si>
  <si>
    <t>(Сто двадцять грн., 00 коп.)</t>
  </si>
  <si>
    <r>
      <t xml:space="preserve">Устатковання електричне, інше, до моторних транспортних засобів і його частини </t>
    </r>
    <r>
      <rPr>
        <b/>
        <sz val="8"/>
        <rFont val="Times New Roman"/>
        <family val="1"/>
      </rPr>
      <t>код 29.31.2</t>
    </r>
  </si>
  <si>
    <r>
      <t xml:space="preserve">Частини та приладдя до моторних транспортних засобів, н. в. і. у.                             </t>
    </r>
    <r>
      <rPr>
        <b/>
        <sz val="8"/>
        <rFont val="Times New Roman"/>
        <family val="1"/>
      </rPr>
      <t>код 29.32.3</t>
    </r>
  </si>
  <si>
    <t>(Чотири тисячі чотириста п'ятдесять п'ять грн., 00 коп.)</t>
  </si>
  <si>
    <r>
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</t>
    </r>
    <r>
      <rPr>
        <b/>
        <sz val="8"/>
        <rFont val="Times New Roman"/>
        <family val="1"/>
      </rPr>
      <t>код 32.99.1</t>
    </r>
  </si>
  <si>
    <t>(Триста тридцять грн., 00 коп.)</t>
  </si>
  <si>
    <r>
      <t xml:space="preserve">Газети друковані </t>
    </r>
    <r>
      <rPr>
        <b/>
        <sz val="8"/>
        <rFont val="Times New Roman"/>
        <family val="1"/>
      </rPr>
      <t>код 58.13.1</t>
    </r>
  </si>
  <si>
    <t>(Чотири тисячі двісті тридцять дві грн., 00 коп.)</t>
  </si>
  <si>
    <r>
      <t xml:space="preserve">Журнали та періодичні видання друковані </t>
    </r>
    <r>
      <rPr>
        <b/>
        <sz val="8"/>
        <rFont val="Times New Roman"/>
        <family val="1"/>
      </rPr>
      <t>код 58.14.1</t>
    </r>
  </si>
  <si>
    <t>(Сім тисяч вісімсот сорок сім грн., 00 коп.)</t>
  </si>
  <si>
    <r>
      <t xml:space="preserve">Послуги щодо видавання друкованої продукції, інші </t>
    </r>
    <r>
      <rPr>
        <b/>
        <sz val="8"/>
        <rFont val="Times New Roman"/>
        <family val="1"/>
      </rPr>
      <t>код 59.19.1</t>
    </r>
  </si>
  <si>
    <t>Довідка про зміни                          №180 від 01.04.2015 (+42 грн)</t>
  </si>
  <si>
    <t>(Сорок сім тисяч сто тридцять три грн., 00 коп.)</t>
  </si>
  <si>
    <r>
      <rPr>
        <sz val="8"/>
        <rFont val="Times New Roman"/>
        <family val="1"/>
      </rPr>
      <t xml:space="preserve">Устатковання радіологічне, електромедичне та електротерапевтичне устатковання </t>
    </r>
    <r>
      <rPr>
        <b/>
        <sz val="8"/>
        <rFont val="Times New Roman"/>
        <family val="1"/>
      </rPr>
      <t>код 26.60.11</t>
    </r>
  </si>
  <si>
    <t>Травень                  2015 року одноразово</t>
  </si>
  <si>
    <t>Довідка про зміни                          №403 від 07.05.2015 (+25 000)</t>
  </si>
  <si>
    <t>Всього по КЕКВ 2210</t>
  </si>
  <si>
    <t>(Двісті чотири тисячі шість сімдесят дві грн. 00 коп)</t>
  </si>
  <si>
    <r>
      <t xml:space="preserve">Крохмалі і крохмалепродукти; цукор і цукрові сиропи, н. в. і. у.   </t>
    </r>
    <r>
      <rPr>
        <b/>
        <sz val="8"/>
        <rFont val="Times New Roman"/>
        <family val="1"/>
      </rPr>
      <t>код 10.62.1</t>
    </r>
  </si>
  <si>
    <t>№180</t>
  </si>
  <si>
    <t>(Сто тридцять чотири грн. 00 коп)</t>
  </si>
  <si>
    <r>
      <t xml:space="preserve">Папір і картон оброблені  </t>
    </r>
    <r>
      <rPr>
        <b/>
        <sz val="8"/>
        <rFont val="Times New Roman"/>
        <family val="1"/>
      </rPr>
      <t>код 17.12.7</t>
    </r>
  </si>
  <si>
    <t>(Одна тисяча сто вісімдесят одна грн. 00 коп)</t>
  </si>
  <si>
    <r>
      <t xml:space="preserve">Папір побутовий і туалетний та паперова продукція  </t>
    </r>
    <r>
      <rPr>
        <b/>
        <sz val="8"/>
        <rFont val="Times New Roman"/>
        <family val="1"/>
      </rPr>
      <t>код 17.22.1</t>
    </r>
  </si>
  <si>
    <t>(П'ять тисяч двадцять чотири грн. 10 коп)</t>
  </si>
  <si>
    <r>
      <t xml:space="preserve">Гази промислові  </t>
    </r>
    <r>
      <rPr>
        <b/>
        <sz val="8"/>
        <rFont val="Times New Roman"/>
        <family val="1"/>
      </rPr>
      <t>код 20.11.1</t>
    </r>
  </si>
  <si>
    <t>(Дев'ятсот п'ятдесят дев'ять грн. 58 коп)</t>
  </si>
  <si>
    <r>
      <t xml:space="preserve">Речовини хімічні неорганічні основні, інші, н. в. і. у.   </t>
    </r>
    <r>
      <rPr>
        <b/>
        <sz val="8"/>
        <rFont val="Times New Roman"/>
        <family val="1"/>
      </rPr>
      <t>код 20.13.6</t>
    </r>
  </si>
  <si>
    <t>(Двісті сімдесят чотири грн. 50 коп)</t>
  </si>
  <si>
    <r>
      <t xml:space="preserve">Вуглеводні та їхні похідні   </t>
    </r>
    <r>
      <rPr>
        <b/>
        <sz val="8"/>
        <rFont val="Times New Roman"/>
        <family val="1"/>
      </rPr>
      <t>код 20.14.1</t>
    </r>
  </si>
  <si>
    <t>Довідка про зміни                                  №21 від 17.02.2015          (+12 386 грн)                           №165 від 01.04.2015          (+4 137 грн)</t>
  </si>
  <si>
    <t>(Вісімдесят тисяч сто сімдесят п'ять грн. 38 коп)</t>
  </si>
  <si>
    <r>
      <t xml:space="preserve">Кислоти монокарбонові жирні технічні; кислоти карбонові та їхні солі </t>
    </r>
    <r>
      <rPr>
        <b/>
        <sz val="8"/>
        <rFont val="Times New Roman"/>
        <family val="1"/>
      </rPr>
      <t>код 20.14.3</t>
    </r>
  </si>
  <si>
    <t>Довідка про зміни                                   №21 від 17.02.2015          (+4 964 грн)</t>
  </si>
  <si>
    <t>(Вісім тисяч дев'ятсот п'ятдесят три грн. 90 коп)</t>
  </si>
  <si>
    <r>
      <t xml:space="preserve">Сполуки з амінною функційною групою    </t>
    </r>
    <r>
      <rPr>
        <b/>
        <sz val="8"/>
        <rFont val="Times New Roman"/>
        <family val="1"/>
      </rPr>
      <t>код 20.14.4</t>
    </r>
  </si>
  <si>
    <t>Довідка про зміни                                       №21 від 17.02.2015            (+10 053 грн)</t>
  </si>
  <si>
    <t>(Вісімдесят вісім тисяч сто тридцять п'ять грн. 40 коп)</t>
  </si>
  <si>
    <r>
      <t xml:space="preserve">Сполуки сіркоорганічні та інші органічно-неорганічні сполуки; гетероциклічні сполуки, н. в. і. у.              </t>
    </r>
    <r>
      <rPr>
        <b/>
        <sz val="8"/>
        <rFont val="Times New Roman"/>
        <family val="1"/>
      </rPr>
      <t>код 20.14.5</t>
    </r>
  </si>
  <si>
    <t xml:space="preserve">Довідка про зміни                                       №21 від 17.02.2015         (+22 597 грн) </t>
  </si>
  <si>
    <t>(Тридцять три тисячі чотириста п'ятдесят грн. 90 коп)</t>
  </si>
  <si>
    <r>
      <t xml:space="preserve">Продукти хімічні органічні, основні, різноманітні           </t>
    </r>
    <r>
      <rPr>
        <b/>
        <sz val="8"/>
        <rFont val="Times New Roman"/>
        <family val="1"/>
      </rPr>
      <t>код 20.14.7</t>
    </r>
  </si>
  <si>
    <t>(Двадцять п'ять тисяч вісімдесят чотири грн                 00 коп )</t>
  </si>
  <si>
    <r>
      <t>Добрива азотні, мінеральні чи хімічні</t>
    </r>
    <r>
      <rPr>
        <b/>
        <sz val="8"/>
        <rFont val="Times New Roman"/>
        <family val="1"/>
      </rPr>
      <t xml:space="preserve"> код:20.15.3</t>
    </r>
  </si>
  <si>
    <t>(Дев'яносто три грн., 10 коп.)</t>
  </si>
  <si>
    <r>
      <t xml:space="preserve">Пестициди та інші агрохімічні продукти </t>
    </r>
    <r>
      <rPr>
        <b/>
        <sz val="8"/>
        <rFont val="Times New Roman"/>
        <family val="1"/>
      </rPr>
      <t>код:20.20.1</t>
    </r>
  </si>
  <si>
    <t>(Сімдесят сім тисяч п'ятсот шістдесят одна грн., 28 коп.)</t>
  </si>
  <si>
    <r>
      <t>Мило, засоби мийні та засоби для чищення</t>
    </r>
    <r>
      <rPr>
        <b/>
        <sz val="8"/>
        <rFont val="Times New Roman"/>
        <family val="1"/>
      </rPr>
      <t xml:space="preserve">     код 20.41.3</t>
    </r>
  </si>
  <si>
    <t>(Двісті п'ятдесят шість грн 00 коп)</t>
  </si>
  <si>
    <r>
      <t xml:space="preserve">Фотопластинки й фотоплівки, плівка для миттєвого друку; фотохімікати та фотографічні незмішані речовини                    </t>
    </r>
    <r>
      <rPr>
        <b/>
        <sz val="8"/>
        <rFont val="Times New Roman"/>
        <family val="1"/>
      </rPr>
      <t>код 20.59.1</t>
    </r>
  </si>
  <si>
    <t>(Вісімдесят вісім тисяч дев'ятсот вісімнадцять грн. 06 коп)</t>
  </si>
  <si>
    <r>
      <t xml:space="preserve">Продукти хімічні різноманітні </t>
    </r>
    <r>
      <rPr>
        <b/>
        <sz val="8"/>
        <rFont val="Times New Roman"/>
        <family val="1"/>
      </rPr>
      <t>код 20.59.5</t>
    </r>
  </si>
  <si>
    <t>(Дев'яносто п'ять тисяч чотириста тридцять чотири грн 31 коп)</t>
  </si>
  <si>
    <r>
      <t xml:space="preserve">Кислота саліцилова, о-ацетилсаліцилова кислота, їхні солі та естери  </t>
    </r>
    <r>
      <rPr>
        <b/>
        <sz val="8"/>
        <rFont val="Times New Roman"/>
        <family val="1"/>
      </rPr>
      <t>код 21.10.1</t>
    </r>
  </si>
  <si>
    <t>(Сто сорок п'ять грн 45 коп)</t>
  </si>
  <si>
    <r>
      <t xml:space="preserve">Лізин, глутамінова кислота та їхні солі; солі та гідроксиди амонію четвертинні; фосфоаміноліліди; аміди та їхні похідні й солі з цих речовин                                    </t>
    </r>
    <r>
      <rPr>
        <b/>
        <sz val="8"/>
        <rFont val="Times New Roman"/>
        <family val="1"/>
      </rPr>
      <t>код 21.10.2</t>
    </r>
  </si>
  <si>
    <t>(Тридцять одна тисяча п'ятсот шістдесят шість грн 90 коп)</t>
  </si>
  <si>
    <r>
  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</t>
    </r>
    <r>
      <rPr>
        <b/>
        <sz val="8"/>
        <rFont val="Times New Roman"/>
        <family val="1"/>
      </rPr>
      <t>код 21.10.3</t>
    </r>
  </si>
  <si>
    <t>(Двадцять п'ять тисяч сімсот сімдесят грн 97 коп )</t>
  </si>
  <si>
    <r>
      <t xml:space="preserve">Цукри хімічно чисті, н. в. і. у.; ефіри та естери цукрів і їхні солі, н. в. і. у. </t>
    </r>
    <r>
      <rPr>
        <b/>
        <sz val="8"/>
        <rFont val="Times New Roman"/>
        <family val="1"/>
      </rPr>
      <t>код:21.10.4</t>
    </r>
  </si>
  <si>
    <t>(Чотири тисячі вісімсот сорок одна грн., 64 коп.</t>
  </si>
  <si>
    <r>
      <t xml:space="preserve">Провітаміни, вітаміни й гормони; глікозиди та алкалоїди рослинного походження та їхні похідні; антибіотики  </t>
    </r>
    <r>
      <rPr>
        <b/>
        <sz val="8"/>
        <rFont val="Times New Roman"/>
        <family val="1"/>
      </rPr>
      <t>код 21.10.5</t>
    </r>
  </si>
  <si>
    <t>Довідка про зміни                          №165 від 01.04.2015          (+15 863 грн)                             №180 від 01.04.2015 -          (+270 грн)</t>
  </si>
  <si>
    <t>(Шістдесят п'ять тисяч сімсот чотири грн 42 коп)</t>
  </si>
  <si>
    <r>
      <t xml:space="preserve">Залози та інші органи, екстракти цих речовин та інші речовини людського чи тваринного походження, н. в. і. у.                                </t>
    </r>
    <r>
      <rPr>
        <b/>
        <sz val="8"/>
        <rFont val="Times New Roman"/>
        <family val="1"/>
      </rPr>
      <t xml:space="preserve"> код 21.10.6</t>
    </r>
  </si>
  <si>
    <t>(П'ятнадцять тисяч чотириста шістнадцять грн 36 коп)</t>
  </si>
  <si>
    <r>
      <t xml:space="preserve">Ліки </t>
    </r>
    <r>
      <rPr>
        <b/>
        <sz val="8"/>
        <rFont val="Times New Roman"/>
        <family val="1"/>
      </rPr>
      <t>код 21.20.1</t>
    </r>
  </si>
  <si>
    <t>(Сорок одна тисяча п'ятсот п'ять грн 06 коп)</t>
  </si>
  <si>
    <r>
      <t xml:space="preserve">Препарати фармацевтичні, інші </t>
    </r>
    <r>
      <rPr>
        <b/>
        <sz val="8"/>
        <rFont val="Times New Roman"/>
        <family val="1"/>
      </rPr>
      <t>код 21.20.2</t>
    </r>
  </si>
  <si>
    <t>(Двадцять чотири  тисячі п'ятсот сімдесят три грн 15 коп)</t>
  </si>
  <si>
    <r>
      <t xml:space="preserve">Тканини проґумовані (крім кордів до шин) </t>
    </r>
    <r>
      <rPr>
        <b/>
        <sz val="8"/>
        <rFont val="Times New Roman"/>
        <family val="1"/>
      </rPr>
      <t>код:22.19.5</t>
    </r>
  </si>
  <si>
    <t>Квітень 2015 року одноразово</t>
  </si>
  <si>
    <t>(Шістсот шістнадцять грн., 00 коп.)</t>
  </si>
  <si>
    <r>
      <t xml:space="preserve">Предмети одягу та аксесуари одягу з вулканізованої ґуми (крім виготовлених з твердої ґуми) </t>
    </r>
    <r>
      <rPr>
        <b/>
        <sz val="8"/>
        <rFont val="Times New Roman"/>
        <family val="1"/>
      </rPr>
      <t>код:22.19.6</t>
    </r>
  </si>
  <si>
    <t>(Тринадцять тисяч вісімсот шістдесят дев'ять грн., 54 коп.)</t>
  </si>
  <si>
    <r>
      <t xml:space="preserve">Вироби з вулканізованої ґуми, н. в. і. у.; ґума тверда; вироби з твердої ґуми </t>
    </r>
    <r>
      <rPr>
        <b/>
        <sz val="8"/>
        <rFont val="Times New Roman"/>
        <family val="1"/>
      </rPr>
      <t>код:22.19.7</t>
    </r>
  </si>
  <si>
    <t>(Триста сімдесят шість грн., 00 коп.)</t>
  </si>
  <si>
    <r>
      <t xml:space="preserve">Скло технічне та інше скло </t>
    </r>
    <r>
      <rPr>
        <b/>
        <sz val="8"/>
        <rFont val="Times New Roman"/>
        <family val="1"/>
      </rPr>
      <t>код:23.19.2</t>
    </r>
  </si>
  <si>
    <t>(Двадцять шість тисяч двісті сорок чотири грн., 00 коп.)</t>
  </si>
  <si>
    <r>
      <t xml:space="preserve">Інструменти і прилади медичні, хірургічні та стоматологічні  </t>
    </r>
    <r>
      <rPr>
        <b/>
        <sz val="8"/>
        <rFont val="Times New Roman"/>
        <family val="1"/>
      </rPr>
      <t>код 32.50.1</t>
    </r>
  </si>
  <si>
    <t>(Сорок сім тисяч дев'ятсот тридцять п'ять грн 00 коп)</t>
  </si>
  <si>
    <t>Всього по КЕКВ 2220</t>
  </si>
  <si>
    <t>№21</t>
  </si>
  <si>
    <r>
      <t xml:space="preserve">Овочі бобові сушені </t>
    </r>
    <r>
      <rPr>
        <b/>
        <sz val="8"/>
        <rFont val="Times New Roman"/>
        <family val="1"/>
      </rPr>
      <t>код 01.11.7</t>
    </r>
  </si>
  <si>
    <t>№165</t>
  </si>
  <si>
    <t>(Сімсот вісімдесят п'ять грн 00 коп)</t>
  </si>
  <si>
    <r>
      <t xml:space="preserve">Овочі листкові </t>
    </r>
    <r>
      <rPr>
        <b/>
        <sz val="8"/>
        <rFont val="Times New Roman"/>
        <family val="1"/>
      </rPr>
      <t>код: 01.13.1</t>
    </r>
  </si>
  <si>
    <t>(Сім тисяч дев'ятсот п'ятдесят грн., 00 коп.)</t>
  </si>
  <si>
    <r>
      <t xml:space="preserve">Овочі коренеплідні, цибулинні та бульбоплідні </t>
    </r>
    <r>
      <rPr>
        <b/>
        <sz val="8"/>
        <rFont val="Times New Roman"/>
        <family val="1"/>
      </rPr>
      <t>код 01.13.4</t>
    </r>
  </si>
  <si>
    <t>(Чотири тисячі сімсот тридцять вісім грн 00 коп)</t>
  </si>
  <si>
    <r>
      <t xml:space="preserve">Коренеплоди та бульби їстівні з високим умістом крохмалю та інуліну </t>
    </r>
    <r>
      <rPr>
        <b/>
        <sz val="8"/>
        <rFont val="Times New Roman"/>
        <family val="1"/>
      </rPr>
      <t>код:01.13.5</t>
    </r>
  </si>
  <si>
    <t>(Дев'ять тисяч грн., 00 коп.)</t>
  </si>
  <si>
    <r>
      <t xml:space="preserve">Плоди цитрусових культур </t>
    </r>
    <r>
      <rPr>
        <b/>
        <sz val="8"/>
        <rFont val="Times New Roman"/>
        <family val="1"/>
      </rPr>
      <t>код 01.23.1</t>
    </r>
  </si>
  <si>
    <t>( Дві тисячі п'ятсот  п'ятдесят грн 00 коп)</t>
  </si>
  <si>
    <r>
      <t xml:space="preserve">Яйця у шкаралупі, свіжі   </t>
    </r>
    <r>
      <rPr>
        <b/>
        <sz val="8"/>
        <rFont val="Times New Roman"/>
        <family val="1"/>
      </rPr>
      <t>код:01.47.2</t>
    </r>
  </si>
  <si>
    <t>(Одна тисяча шістсот п'ятдесят грн., 00 коп.)</t>
  </si>
  <si>
    <r>
      <t xml:space="preserve">М'ясо свійської птиці, заморожене                   </t>
    </r>
    <r>
      <rPr>
        <b/>
        <sz val="8"/>
        <rFont val="Times New Roman"/>
        <family val="1"/>
      </rPr>
      <t>код 10.12.2</t>
    </r>
  </si>
  <si>
    <t>(П'ятдесят три тисячі грн 00 коп)</t>
  </si>
  <si>
    <r>
      <t xml:space="preserve">Консерви та готові страви з м'яса, м'ясних субпродуктів чи крові    </t>
    </r>
    <r>
      <rPr>
        <b/>
        <sz val="8"/>
        <rFont val="Times New Roman"/>
        <family val="1"/>
      </rPr>
      <t>код:10.13.1</t>
    </r>
  </si>
  <si>
    <t>(Сім тисяч  п'ятсот шістдесят грн., 00 коп.)</t>
  </si>
  <si>
    <r>
      <t xml:space="preserve">Продукція рибна, свіжа, охолоджена чи заморожена   </t>
    </r>
    <r>
      <rPr>
        <b/>
        <sz val="8"/>
        <rFont val="Times New Roman"/>
        <family val="1"/>
      </rPr>
      <t>код:10.20.1</t>
    </r>
  </si>
  <si>
    <t>(Двадцять дев'ять тисяч чотириста  грн., 00 коп.)</t>
  </si>
  <si>
    <r>
      <t xml:space="preserve">Соки фруктові та овочеві </t>
    </r>
    <r>
      <rPr>
        <b/>
        <sz val="8"/>
        <rFont val="Times New Roman"/>
        <family val="1"/>
      </rPr>
      <t>код:10.32.1</t>
    </r>
  </si>
  <si>
    <t>(П'ять тисяч шістсот десять грн., 00 коп.)</t>
  </si>
  <si>
    <r>
      <t xml:space="preserve">Плоди та овочі, оброблені та законсервовані, крім картоплі </t>
    </r>
    <r>
      <rPr>
        <b/>
        <sz val="8"/>
        <rFont val="Times New Roman"/>
        <family val="1"/>
      </rPr>
      <t>код:10.39.1</t>
    </r>
  </si>
  <si>
    <t>(Три тисячі сімсот вісімдесят грн., 00 коп.)</t>
  </si>
  <si>
    <r>
      <t xml:space="preserve">Олії рафіновані </t>
    </r>
    <r>
      <rPr>
        <b/>
        <sz val="8"/>
        <rFont val="Times New Roman"/>
        <family val="1"/>
      </rPr>
      <t>код:10.41.5</t>
    </r>
  </si>
  <si>
    <t>(Чотириста дев'ятсот п'ятдесят   грн., 00 коп.)</t>
  </si>
  <si>
    <r>
      <t xml:space="preserve">Молоко та вершки, рідинні, оброблені </t>
    </r>
    <r>
      <rPr>
        <b/>
        <sz val="8"/>
        <rFont val="Times New Roman"/>
        <family val="1"/>
      </rPr>
      <t>код:10.51.1</t>
    </r>
  </si>
  <si>
    <t>(Дванадцять тисяч шістсот десять грн., 00 коп.)</t>
  </si>
  <si>
    <r>
      <t xml:space="preserve">Молоко у твердих формах </t>
    </r>
    <r>
      <rPr>
        <b/>
        <sz val="8"/>
        <rFont val="Times New Roman"/>
        <family val="1"/>
      </rPr>
      <t>код:10.51.2</t>
    </r>
  </si>
  <si>
    <t>(Дванадцять тисяч шістсот  грн., 00 коп.)</t>
  </si>
  <si>
    <r>
      <t xml:space="preserve">Масло вершкове та молочні пасти </t>
    </r>
    <r>
      <rPr>
        <b/>
        <sz val="8"/>
        <rFont val="Times New Roman"/>
        <family val="1"/>
      </rPr>
      <t>код:10.51.3</t>
    </r>
  </si>
  <si>
    <t>(П'ятнадцять тисяч сімсот п'ятдесят грн., 00 коп.)</t>
  </si>
  <si>
    <r>
      <t xml:space="preserve">Сир сичужний та кисломолочний сир </t>
    </r>
    <r>
      <rPr>
        <b/>
        <sz val="8"/>
        <rFont val="Times New Roman"/>
        <family val="1"/>
      </rPr>
      <t>код:10.51.4</t>
    </r>
  </si>
  <si>
    <t>(Тринадцять тисяч чотириста шістдесят грн., 00 коп.)</t>
  </si>
  <si>
    <r>
      <t xml:space="preserve">Продукти молочні, інші    </t>
    </r>
    <r>
      <rPr>
        <b/>
        <sz val="8"/>
        <rFont val="Times New Roman"/>
        <family val="1"/>
      </rPr>
      <t>код:10.51.5</t>
    </r>
  </si>
  <si>
    <t>(Чотири  тисячі двісті вісімдесят три грн., 00 коп.)</t>
  </si>
  <si>
    <r>
      <t xml:space="preserve">Рис напівобрушений чи повністю обрушений, або лущений чи дроблений  </t>
    </r>
    <r>
      <rPr>
        <b/>
        <sz val="8"/>
        <rFont val="Times New Roman"/>
        <family val="1"/>
      </rPr>
      <t>код:10.61.1</t>
    </r>
  </si>
  <si>
    <t>(Чотири  тисячі п'ятсот грн., 00 коп.)</t>
  </si>
  <si>
    <r>
      <t>Борошно зернових і овочевих культур; їхні суміші</t>
    </r>
    <r>
      <rPr>
        <b/>
        <sz val="8"/>
        <rFont val="Times New Roman"/>
        <family val="1"/>
      </rPr>
      <t xml:space="preserve"> код:10.61.2</t>
    </r>
  </si>
  <si>
    <t>(Одна тисяча сто двадцять грн., 00 коп.)</t>
  </si>
  <si>
    <r>
      <t xml:space="preserve">Крупи, крупка, гранули та інші продукти з зерна зернових культур </t>
    </r>
    <r>
      <rPr>
        <b/>
        <sz val="8"/>
        <rFont val="Times New Roman"/>
        <family val="1"/>
      </rPr>
      <t>код:10.61.3</t>
    </r>
  </si>
  <si>
    <t>(Тринадцять тисяч п'ятсот дев'яносто дві грн., 00 коп.)</t>
  </si>
  <si>
    <r>
      <t xml:space="preserve">Вироби хлібобулочні, кондитерські та кулінарні, борошняні, нетривалого зберігання </t>
    </r>
    <r>
      <rPr>
        <b/>
        <sz val="8"/>
        <rFont val="Times New Roman"/>
        <family val="1"/>
      </rPr>
      <t>код:10.71.1</t>
    </r>
  </si>
  <si>
    <t>(Двадцять шість тисяч шістсот сімдесят грн., 00 коп.)</t>
  </si>
  <si>
    <r>
      <t xml:space="preserve">Вироби хлібобулочні, зниженої вологості, та кондитерські, борошняні, тривалого зберігання   </t>
    </r>
    <r>
      <rPr>
        <b/>
        <sz val="8"/>
        <rFont val="Times New Roman"/>
        <family val="1"/>
      </rPr>
      <t>код:10.72.1</t>
    </r>
  </si>
  <si>
    <t>(Двісті дев'яносто дві грн., 00 коп.)</t>
  </si>
  <si>
    <r>
      <t xml:space="preserve">Макарони, локшина, кускус і подібні борошняні вироби  </t>
    </r>
    <r>
      <rPr>
        <b/>
        <sz val="8"/>
        <rFont val="Times New Roman"/>
        <family val="1"/>
      </rPr>
      <t>код:10.73.1</t>
    </r>
  </si>
  <si>
    <t>(Чотири  тисячі дев'яносто п'ять грн., 00 коп.)</t>
  </si>
  <si>
    <r>
      <t xml:space="preserve">Цукор-сирець, тростинний і очищений тростинний чи буряковий цукор (сахароза); меляса  </t>
    </r>
    <r>
      <rPr>
        <b/>
        <sz val="8"/>
        <rFont val="Times New Roman"/>
        <family val="1"/>
      </rPr>
      <t>код:10.81.1</t>
    </r>
  </si>
  <si>
    <t>(Шість тисяч дев'ятсот сімдесят грн., 00 коп.)</t>
  </si>
  <si>
    <r>
      <t xml:space="preserve">Чай і кава, оброблені </t>
    </r>
    <r>
      <rPr>
        <b/>
        <sz val="8"/>
        <rFont val="Times New Roman"/>
        <family val="1"/>
      </rPr>
      <t>код:10.83.1</t>
    </r>
  </si>
  <si>
    <t>(Чотири  тисячі шістсот сімдесят п'ять грн., 00 коп.)</t>
  </si>
  <si>
    <r>
      <t xml:space="preserve">Сіль харчова </t>
    </r>
    <r>
      <rPr>
        <b/>
        <sz val="8"/>
        <rFont val="Times New Roman"/>
        <family val="1"/>
      </rPr>
      <t xml:space="preserve">код:10.84.3 </t>
    </r>
  </si>
  <si>
    <t>(Чотириста десять грн., 00 коп.)</t>
  </si>
  <si>
    <t>Всього по КЕКВ 2230</t>
  </si>
  <si>
    <t xml:space="preserve">  </t>
  </si>
  <si>
    <r>
      <t xml:space="preserve">Ремонтування та технічне обслуговування металевих виробів   </t>
    </r>
    <r>
      <rPr>
        <b/>
        <sz val="8"/>
        <rFont val="Times New Roman"/>
        <family val="1"/>
      </rPr>
      <t>код 33.11.1</t>
    </r>
  </si>
  <si>
    <r>
      <t xml:space="preserve">Ремонтування та технічне обслуговування машин загальної призначеності  </t>
    </r>
    <r>
      <rPr>
        <b/>
        <sz val="8"/>
        <rFont val="Times New Roman"/>
        <family val="1"/>
      </rPr>
      <t>код:33.12.1</t>
    </r>
  </si>
  <si>
    <t xml:space="preserve">Довідка про зміни                                       №58 від 17.02.2015           (-3 900 грн) </t>
  </si>
  <si>
    <t>(Вісімнадцять тисяч сімсот тридцять вісім грн., 00 коп.)</t>
  </si>
  <si>
    <r>
      <t xml:space="preserve">Ремонтування та технічне обслуговування електронного й оптичного устатковання         </t>
    </r>
    <r>
      <rPr>
        <b/>
        <sz val="8"/>
        <rFont val="Times New Roman"/>
        <family val="1"/>
      </rPr>
      <t>код 33.13.1</t>
    </r>
  </si>
  <si>
    <t>Довідка про зміни                                       №58 від 17.02.2015           (-4 000 грн )</t>
  </si>
  <si>
    <t>(Сім тисяч грн 00 коп)</t>
  </si>
  <si>
    <r>
      <t xml:space="preserve">Послуги підприємств щодо перевезення безпечних відходів  </t>
    </r>
    <r>
      <rPr>
        <b/>
        <sz val="8"/>
        <rFont val="Times New Roman"/>
        <family val="1"/>
      </rPr>
      <t>код: 38.11.6</t>
    </r>
  </si>
  <si>
    <t xml:space="preserve">Довідка про зміни                                       №21 від 17.02.2015           (+40 грн) </t>
  </si>
  <si>
    <t>(Двадцять одна тисяча дев'ятсот грн., 00 коп.)</t>
  </si>
  <si>
    <r>
      <t xml:space="preserve">Технічне обслуговування та ремонтування автомобілів і маловантажних автотранспортних засобів  </t>
    </r>
    <r>
      <rPr>
        <b/>
        <sz val="8"/>
        <rFont val="Times New Roman"/>
        <family val="1"/>
      </rPr>
      <t>код 45.20.1</t>
    </r>
  </si>
  <si>
    <r>
      <t xml:space="preserve">Програмне забезпечення як завантажні файли   </t>
    </r>
    <r>
      <rPr>
        <b/>
        <sz val="8"/>
        <rFont val="Times New Roman"/>
        <family val="1"/>
      </rPr>
      <t>код:58.29.3</t>
    </r>
  </si>
  <si>
    <t>(Чотири тисячі сімсот вісімдесят чотири грн., 00 коп.)</t>
  </si>
  <si>
    <r>
      <t xml:space="preserve">Послуги щодо проектування та розробляння у сфері інформаційних технологій </t>
    </r>
    <r>
      <rPr>
        <b/>
        <sz val="8"/>
        <rFont val="Times New Roman"/>
        <family val="1"/>
      </rPr>
      <t>код:62.01.1</t>
    </r>
  </si>
  <si>
    <t>лютий                     2015 року одноразово</t>
  </si>
  <si>
    <t>Довідка про зміни                                       №29 від 17.02.2015            (+9 800 грн)</t>
  </si>
  <si>
    <t>(Чотирнадцять тисяч вісімсот сімдесят грн., 00 коп.)</t>
  </si>
  <si>
    <r>
      <t xml:space="preserve">Послуги щодо передавання даних і повідомлень  </t>
    </r>
    <r>
      <rPr>
        <b/>
        <sz val="8"/>
        <rFont val="Times New Roman"/>
        <family val="1"/>
      </rPr>
      <t>код 61.10.1</t>
    </r>
  </si>
  <si>
    <t>(Двадцять три тисячі шістсот тридцять чотири грн 82 коп)</t>
  </si>
  <si>
    <r>
      <t xml:space="preserve">Послуги мобільного зв'язку й послуги приватних мереж для систем безпроводового зв'язку  </t>
    </r>
    <r>
      <rPr>
        <b/>
        <sz val="8"/>
        <rFont val="Times New Roman"/>
        <family val="1"/>
      </rPr>
      <t>код:61.20.1</t>
    </r>
  </si>
  <si>
    <t>(Сімсот дві грн., 80 коп.)</t>
  </si>
  <si>
    <r>
      <t xml:space="preserve">Послуги центрального банку   </t>
    </r>
    <r>
      <rPr>
        <b/>
        <sz val="8"/>
        <rFont val="Times New Roman"/>
        <family val="1"/>
      </rPr>
      <t>код:64.11.1</t>
    </r>
  </si>
  <si>
    <t>(Шість тисяч сто сорок чотири грн., 00 коп.)</t>
  </si>
  <si>
    <r>
      <t xml:space="preserve">Послуги щодо страхування від нещасних випадків і страхування здоров'я   </t>
    </r>
    <r>
      <rPr>
        <b/>
        <sz val="8"/>
        <rFont val="Times New Roman"/>
        <family val="1"/>
      </rPr>
      <t>код:65.12.1</t>
    </r>
  </si>
  <si>
    <t>Липень 2015 року одноразово</t>
  </si>
  <si>
    <t>(Дві тисячі грн., 00 коп.)</t>
  </si>
  <si>
    <r>
      <t xml:space="preserve">Послуги щодо страхування автотранспорту  </t>
    </r>
    <r>
      <rPr>
        <b/>
        <sz val="8"/>
        <rFont val="Times New Roman"/>
        <family val="1"/>
      </rPr>
      <t>код:65.12.2</t>
    </r>
  </si>
  <si>
    <r>
      <t xml:space="preserve">Послуги щодо страхування майна від пожежі та інших небезпек  </t>
    </r>
    <r>
      <rPr>
        <b/>
        <sz val="8"/>
        <rFont val="Times New Roman"/>
        <family val="1"/>
      </rPr>
      <t>код:65.12.4</t>
    </r>
  </si>
  <si>
    <r>
      <t xml:space="preserve">Послуги щодо оренди й експлуатування власної чи взятої у лізинг нерухомості  </t>
    </r>
    <r>
      <rPr>
        <b/>
        <sz val="8"/>
        <rFont val="Times New Roman"/>
        <family val="1"/>
      </rPr>
      <t>код:68.20.1</t>
    </r>
  </si>
  <si>
    <r>
      <t xml:space="preserve">Послуги юридичні </t>
    </r>
    <r>
      <rPr>
        <b/>
        <sz val="8"/>
        <rFont val="Times New Roman"/>
        <family val="1"/>
      </rPr>
      <t>код:69.10.1</t>
    </r>
  </si>
  <si>
    <t>(Шість тисяч шістсот грн., 00 коп.)</t>
  </si>
  <si>
    <r>
      <t xml:space="preserve">Послуги щодо технічного випробовування й аналізування    </t>
    </r>
    <r>
      <rPr>
        <b/>
        <sz val="8"/>
        <rFont val="Times New Roman"/>
        <family val="1"/>
      </rPr>
      <t>код:71.20.1</t>
    </r>
  </si>
  <si>
    <t>Довідка про зміни                                       №58 від 17.02.2015                (- 4 802 грн )</t>
  </si>
  <si>
    <t>(Дев'ятнадцять тисяч дев'ятсот дев'яносто грн., 00 коп.)</t>
  </si>
  <si>
    <r>
      <t xml:space="preserve">Послуги систем безпеки    </t>
    </r>
    <r>
      <rPr>
        <b/>
        <sz val="8"/>
        <rFont val="Times New Roman"/>
        <family val="1"/>
      </rPr>
      <t>код:80.20.1</t>
    </r>
  </si>
  <si>
    <r>
      <t xml:space="preserve">Послуги щодо очищування, інші    </t>
    </r>
    <r>
      <rPr>
        <b/>
        <sz val="8"/>
        <rFont val="Times New Roman"/>
        <family val="1"/>
      </rPr>
      <t>код:81.29.1</t>
    </r>
  </si>
  <si>
    <r>
      <t xml:space="preserve">Послуги щодо благоустрою території   </t>
    </r>
    <r>
      <rPr>
        <b/>
        <sz val="8"/>
        <rFont val="Times New Roman"/>
        <family val="1"/>
      </rPr>
      <t>код:81.30.1</t>
    </r>
  </si>
  <si>
    <r>
      <t xml:space="preserve">Фотокопіювання, оформлювання документів та інші спеціалізовані допоміжні конторські/офісні послуги      </t>
    </r>
    <r>
      <rPr>
        <b/>
        <sz val="8"/>
        <rFont val="Times New Roman"/>
        <family val="1"/>
      </rPr>
      <t>код:82.19.1</t>
    </r>
  </si>
  <si>
    <r>
      <t xml:space="preserve">Послуги пожежних служб     </t>
    </r>
    <r>
      <rPr>
        <b/>
        <sz val="8"/>
        <rFont val="Times New Roman"/>
        <family val="1"/>
      </rPr>
      <t>код:84.25.1</t>
    </r>
  </si>
  <si>
    <r>
      <t xml:space="preserve">Ремонтування комп'ютерів і периферійного устатковання  </t>
    </r>
    <r>
      <rPr>
        <b/>
        <sz val="8"/>
        <rFont val="Times New Roman"/>
        <family val="1"/>
      </rPr>
      <t>код:95.11.1</t>
    </r>
  </si>
  <si>
    <t>Всього по КЕКВ 2240</t>
  </si>
  <si>
    <t>(Сто сімдесят чотири тисячі грн 00 коп)</t>
  </si>
  <si>
    <t>Видатки на відрядження</t>
  </si>
  <si>
    <t>(Одинадцять тисяч шістсот грн., 00 коп.)</t>
  </si>
  <si>
    <t>Всього по КЕКВ 2250</t>
  </si>
  <si>
    <r>
      <t xml:space="preserve">Пара та гаряча вода; постачання пари та гарячої води  </t>
    </r>
    <r>
      <rPr>
        <b/>
        <sz val="8"/>
        <rFont val="Times New Roman"/>
        <family val="1"/>
      </rPr>
      <t>код 35.30.1</t>
    </r>
  </si>
  <si>
    <t xml:space="preserve">Відшкодування  ЦПМСД -                          163 417,56 грн          КП "Павлоградтеплоенерго" - 76 582,44 грн   </t>
  </si>
  <si>
    <t>(Двісті  сорок тисяч грн)</t>
  </si>
  <si>
    <t>Всього по КЕКВ 2271</t>
  </si>
  <si>
    <r>
      <t xml:space="preserve">Обробляння та розподіляння води трубопроводами  </t>
    </r>
    <r>
      <rPr>
        <b/>
        <sz val="8"/>
        <rFont val="Times New Roman"/>
        <family val="1"/>
      </rPr>
      <t>код 36.00.2</t>
    </r>
  </si>
  <si>
    <t>Довідка про зміни                                   №21 від 17.02.2015 -           (+111 грн)</t>
  </si>
  <si>
    <r>
      <t xml:space="preserve">Послуги каналізаційні  </t>
    </r>
    <r>
      <rPr>
        <b/>
        <sz val="8"/>
        <rFont val="Times New Roman"/>
        <family val="1"/>
      </rPr>
      <t>код 37.00.1</t>
    </r>
  </si>
  <si>
    <t>Довідка про зміни                                   №21 від 17.02.2015 -           (+81 грн)</t>
  </si>
  <si>
    <t>Всього по КЕКВ 2272</t>
  </si>
  <si>
    <r>
      <t xml:space="preserve">Енергія електрична   </t>
    </r>
    <r>
      <rPr>
        <b/>
        <sz val="8"/>
        <rFont val="Times New Roman"/>
        <family val="1"/>
      </rPr>
      <t>код 35.11.1</t>
    </r>
  </si>
  <si>
    <t>Довідка про зміни                                   №21 від 17.02.2015 -           (+1 120 грн)</t>
  </si>
  <si>
    <t>Всього по КЕКВ 2273</t>
  </si>
  <si>
    <r>
      <t xml:space="preserve">Газ природний, скраплений або в газоподібному стані   </t>
    </r>
    <r>
      <rPr>
        <b/>
        <sz val="8"/>
        <rFont val="Times New Roman"/>
        <family val="1"/>
      </rPr>
      <t>код 06.20.1</t>
    </r>
  </si>
  <si>
    <t xml:space="preserve">Січень- грудень           2015 року </t>
  </si>
  <si>
    <t>Довідка про зміни                                   №21 від 17.02.2015 -           (+1 700 грн)</t>
  </si>
  <si>
    <t>(Одинадцять тисяч п'ятсот грн., 00 коп.)</t>
  </si>
  <si>
    <t>Всього по КЕКВ 2274</t>
  </si>
  <si>
    <r>
      <t xml:space="preserve">Послуги освітянські допоміжні   </t>
    </r>
    <r>
      <rPr>
        <b/>
        <sz val="8"/>
        <rFont val="Times New Roman"/>
        <family val="1"/>
      </rPr>
      <t>код 85.60.1</t>
    </r>
  </si>
  <si>
    <t>Всього по КЕКВ 2282</t>
  </si>
  <si>
    <r>
      <t xml:space="preserve">Послуги допоміжні щодо страхування та пенсійного забезпечення, інші                             </t>
    </r>
    <r>
      <rPr>
        <b/>
        <sz val="8"/>
        <rFont val="Times New Roman"/>
        <family val="1"/>
      </rPr>
      <t>код 66.29.1</t>
    </r>
  </si>
  <si>
    <t>Довідка про зміни                                   №21 від 17.02.2015 -           (+100 грн)</t>
  </si>
  <si>
    <t>Всього по КЕКВ 2710</t>
  </si>
  <si>
    <r>
      <t xml:space="preserve">Послуги фінансові, крім страхування та пенсійного забезпечення, інші, н. в. і. у.   </t>
    </r>
    <r>
      <rPr>
        <b/>
        <sz val="8"/>
        <rFont val="Times New Roman"/>
        <family val="1"/>
      </rPr>
      <t>код 64.99.1</t>
    </r>
  </si>
  <si>
    <t xml:space="preserve">Довідка про зміни                                   №58 від 17.02.2015 -           (+12 702грн)                               сплата податку на землю </t>
  </si>
  <si>
    <t>(Двісті чотири тисячі шістдесят грн   00 коп)</t>
  </si>
  <si>
    <t>Всього по КЕКВ 2800</t>
  </si>
  <si>
    <r>
      <t xml:space="preserve">Прилади для контролювання інших фізичних характеристик                               </t>
    </r>
    <r>
      <rPr>
        <b/>
        <sz val="8"/>
        <rFont val="Times New Roman"/>
        <family val="1"/>
      </rPr>
      <t>код 26.51.5</t>
    </r>
  </si>
  <si>
    <t>Травень 2015 року</t>
  </si>
  <si>
    <r>
      <t xml:space="preserve">Інструменти та прилади вимірювальні, контрольні та випробовувальні, інші                           </t>
    </r>
    <r>
      <rPr>
        <b/>
        <sz val="8"/>
        <rFont val="Times New Roman"/>
        <family val="1"/>
      </rPr>
      <t>код 26.51.6</t>
    </r>
  </si>
  <si>
    <r>
      <t xml:space="preserve">Прилади оптичні, інші, та їхні частини                     </t>
    </r>
    <r>
      <rPr>
        <b/>
        <sz val="8"/>
        <rFont val="Times New Roman"/>
        <family val="1"/>
      </rPr>
      <t>код 26.70.2</t>
    </r>
  </si>
  <si>
    <t>Листопад 2015 року</t>
  </si>
  <si>
    <t>(Дев'яносто дев'ять тисяч  вісімсот грн 00 коп)</t>
  </si>
  <si>
    <r>
      <t xml:space="preserve">Інструмент електромеханічний для роботи однією рукою, з умонтованим електродвигуном </t>
    </r>
    <r>
      <rPr>
        <b/>
        <sz val="8"/>
        <rFont val="Times New Roman"/>
        <family val="1"/>
      </rPr>
      <t>код 28.24.1</t>
    </r>
  </si>
  <si>
    <t>Червень  2015 року</t>
  </si>
  <si>
    <t xml:space="preserve">Довідка про зміни                                   №527 від 10.06.2015    (+15 000 грн)                               </t>
  </si>
  <si>
    <t>Всього по КЕКВ 3110</t>
  </si>
  <si>
    <t xml:space="preserve">Капітальний ремонт </t>
  </si>
  <si>
    <t>Серпень 2015 року</t>
  </si>
  <si>
    <t xml:space="preserve">Довідка про зміни                                   №527 від 10.06.2015                ( -15 000 грн)                               </t>
  </si>
  <si>
    <t>(Триста тисяч грн 00 коп)</t>
  </si>
  <si>
    <t>Всього по КЕКВ 3130</t>
  </si>
  <si>
    <t>Разом:</t>
  </si>
  <si>
    <t>(Два мільона шістсот шістдесят тисяч тридцять дві грн. 00 коп)</t>
  </si>
  <si>
    <t xml:space="preserve">           Затверджений рішенням комітету з конкурсних торгів від _______24.06.2015_______ № _7_.</t>
  </si>
  <si>
    <t>Голова комітету з конкурсних торгів заступник головного лікаря з економічних питань                          ________________Т.А. Олійник</t>
  </si>
  <si>
    <t xml:space="preserve">                                                                                     (посада, прізвище, ініціали)                                               (підпис)      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</si>
</sst>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4" borderId="0" xfId="0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164" fontId="8" fillId="22" borderId="26" xfId="0" applyNumberFormat="1" applyFont="1" applyFill="1" applyBorder="1" applyAlignment="1">
      <alignment horizontal="center" vertical="center" wrapText="1"/>
    </xf>
    <xf numFmtId="164" fontId="8" fillId="24" borderId="27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22" borderId="22" xfId="0" applyFont="1" applyFill="1" applyBorder="1" applyAlignment="1">
      <alignment horizontal="center" vertical="center" wrapText="1"/>
    </xf>
    <xf numFmtId="0" fontId="11" fillId="22" borderId="23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164" fontId="11" fillId="22" borderId="26" xfId="0" applyNumberFormat="1" applyFont="1" applyFill="1" applyBorder="1" applyAlignment="1">
      <alignment horizontal="center" vertical="center" wrapText="1"/>
    </xf>
    <xf numFmtId="0" fontId="11" fillId="22" borderId="27" xfId="0" applyFont="1" applyFill="1" applyBorder="1" applyAlignment="1">
      <alignment horizontal="center" vertical="center" wrapText="1"/>
    </xf>
    <xf numFmtId="2" fontId="11" fillId="22" borderId="29" xfId="0" applyNumberFormat="1" applyFont="1" applyFill="1" applyBorder="1" applyAlignment="1">
      <alignment horizontal="center" vertical="center" wrapText="1"/>
    </xf>
    <xf numFmtId="2" fontId="11" fillId="22" borderId="3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22" borderId="19" xfId="0" applyFont="1" applyFill="1" applyBorder="1" applyAlignment="1">
      <alignment horizontal="center" vertical="center" wrapText="1"/>
    </xf>
    <xf numFmtId="0" fontId="8" fillId="22" borderId="31" xfId="0" applyFont="1" applyFill="1" applyBorder="1" applyAlignment="1">
      <alignment horizontal="center" vertical="center" wrapText="1"/>
    </xf>
    <xf numFmtId="0" fontId="8" fillId="22" borderId="3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24" borderId="26" xfId="0" applyNumberFormat="1" applyFont="1" applyFill="1" applyBorder="1" applyAlignment="1">
      <alignment horizontal="center" vertical="center" wrapText="1"/>
    </xf>
    <xf numFmtId="164" fontId="11" fillId="24" borderId="2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24" borderId="26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left" vertical="center" wrapText="1"/>
    </xf>
    <xf numFmtId="0" fontId="8" fillId="24" borderId="23" xfId="0" applyFont="1" applyFill="1" applyBorder="1" applyAlignment="1">
      <alignment horizontal="left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2" fontId="8" fillId="24" borderId="29" xfId="0" applyNumberFormat="1" applyFont="1" applyFill="1" applyBorder="1" applyAlignment="1">
      <alignment horizontal="center" vertical="center" wrapText="1"/>
    </xf>
    <xf numFmtId="2" fontId="8" fillId="24" borderId="30" xfId="0" applyNumberFormat="1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22" borderId="33" xfId="0" applyNumberFormat="1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2" fontId="11" fillId="22" borderId="3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11" fillId="22" borderId="34" xfId="0" applyFont="1" applyFill="1" applyBorder="1" applyAlignment="1">
      <alignment horizontal="center" vertical="center" wrapText="1"/>
    </xf>
    <xf numFmtId="0" fontId="8" fillId="22" borderId="33" xfId="0" applyFont="1" applyFill="1" applyBorder="1" applyAlignment="1">
      <alignment horizontal="center" vertical="center" wrapText="1"/>
    </xf>
    <xf numFmtId="0" fontId="8" fillId="22" borderId="35" xfId="0" applyFont="1" applyFill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2" borderId="30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4" fontId="8" fillId="24" borderId="42" xfId="0" applyNumberFormat="1" applyFont="1" applyFill="1" applyBorder="1" applyAlignment="1">
      <alignment horizontal="center" vertical="center" wrapText="1"/>
    </xf>
    <xf numFmtId="164" fontId="8" fillId="24" borderId="43" xfId="0" applyNumberFormat="1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64" fontId="8" fillId="0" borderId="26" xfId="0" applyNumberFormat="1" applyFont="1" applyBorder="1" applyAlignment="1">
      <alignment horizontal="center" vertical="center" wrapText="1"/>
    </xf>
    <xf numFmtId="164" fontId="8" fillId="24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5"/>
  <sheetViews>
    <sheetView tabSelected="1" view="pageBreakPreview" zoomScaleSheetLayoutView="100" zoomScalePageLayoutView="0" workbookViewId="0" topLeftCell="A232">
      <selection activeCell="L258" sqref="L258"/>
    </sheetView>
  </sheetViews>
  <sheetFormatPr defaultColWidth="9.00390625" defaultRowHeight="12.75"/>
  <cols>
    <col min="1" max="1" width="24.375" style="0" customWidth="1"/>
    <col min="2" max="2" width="8.625" style="39" customWidth="1"/>
    <col min="3" max="3" width="9.875" style="39" customWidth="1"/>
    <col min="4" max="4" width="9.75390625" style="39" customWidth="1"/>
    <col min="5" max="5" width="12.25390625" style="0" customWidth="1"/>
    <col min="6" max="6" width="11.00390625" style="0" customWidth="1"/>
    <col min="7" max="7" width="11.00390625" style="40" customWidth="1"/>
    <col min="8" max="8" width="14.25390625" style="0" customWidth="1"/>
    <col min="9" max="9" width="10.75390625" style="0" customWidth="1"/>
  </cols>
  <sheetData>
    <row r="1" spans="1:8" ht="95.25" customHeight="1">
      <c r="A1" s="1"/>
      <c r="B1" s="1"/>
      <c r="C1" s="1"/>
      <c r="D1" s="1"/>
      <c r="E1" s="1"/>
      <c r="F1" s="2"/>
      <c r="G1" s="129" t="s">
        <v>0</v>
      </c>
      <c r="H1" s="129"/>
    </row>
    <row r="2" spans="1:8" s="3" customFormat="1" ht="40.5" customHeight="1">
      <c r="A2" s="130" t="s">
        <v>1</v>
      </c>
      <c r="B2" s="131"/>
      <c r="C2" s="131"/>
      <c r="D2" s="131"/>
      <c r="E2" s="131"/>
      <c r="F2" s="131"/>
      <c r="G2" s="131"/>
      <c r="H2" s="131"/>
    </row>
    <row r="3" spans="1:8" s="3" customFormat="1" ht="37.5" customHeight="1">
      <c r="A3" s="130" t="s">
        <v>2</v>
      </c>
      <c r="B3" s="130"/>
      <c r="C3" s="130"/>
      <c r="D3" s="130"/>
      <c r="E3" s="130"/>
      <c r="F3" s="130"/>
      <c r="G3" s="130"/>
      <c r="H3" s="130"/>
    </row>
    <row r="4" spans="1:8" s="3" customFormat="1" ht="30" customHeight="1">
      <c r="A4" s="132" t="s">
        <v>3</v>
      </c>
      <c r="B4" s="133"/>
      <c r="C4" s="133"/>
      <c r="D4" s="133"/>
      <c r="E4" s="133"/>
      <c r="F4" s="133"/>
      <c r="G4" s="133"/>
      <c r="H4" s="133"/>
    </row>
    <row r="5" spans="1:8" s="3" customFormat="1" ht="13.5" thickBot="1">
      <c r="A5" s="122" t="s">
        <v>4</v>
      </c>
      <c r="B5" s="123"/>
      <c r="C5" s="123"/>
      <c r="D5" s="123"/>
      <c r="E5" s="123"/>
      <c r="F5" s="123"/>
      <c r="G5" s="123"/>
      <c r="H5" s="123"/>
    </row>
    <row r="6" spans="1:8" s="3" customFormat="1" ht="45" customHeight="1">
      <c r="A6" s="109" t="s">
        <v>5</v>
      </c>
      <c r="B6" s="124" t="s">
        <v>6</v>
      </c>
      <c r="C6" s="126" t="s">
        <v>7</v>
      </c>
      <c r="D6" s="127"/>
      <c r="E6" s="128"/>
      <c r="F6" s="109" t="s">
        <v>8</v>
      </c>
      <c r="G6" s="109" t="s">
        <v>9</v>
      </c>
      <c r="H6" s="109" t="s">
        <v>10</v>
      </c>
    </row>
    <row r="7" spans="1:8" s="3" customFormat="1" ht="45" customHeight="1" thickBot="1">
      <c r="A7" s="110"/>
      <c r="B7" s="125"/>
      <c r="C7" s="4" t="s">
        <v>11</v>
      </c>
      <c r="D7" s="5" t="s">
        <v>12</v>
      </c>
      <c r="E7" s="6" t="s">
        <v>13</v>
      </c>
      <c r="F7" s="110"/>
      <c r="G7" s="110"/>
      <c r="H7" s="110"/>
    </row>
    <row r="8" spans="1:8" s="3" customFormat="1" ht="13.5" customHeight="1" thickBot="1">
      <c r="A8" s="7">
        <v>1</v>
      </c>
      <c r="B8" s="7">
        <v>2</v>
      </c>
      <c r="C8" s="8"/>
      <c r="D8" s="8"/>
      <c r="E8" s="8">
        <v>3</v>
      </c>
      <c r="F8" s="9">
        <v>4</v>
      </c>
      <c r="G8" s="7">
        <v>5</v>
      </c>
      <c r="H8" s="10">
        <v>6</v>
      </c>
    </row>
    <row r="9" spans="1:8" ht="21" customHeight="1">
      <c r="A9" s="111" t="s">
        <v>14</v>
      </c>
      <c r="B9" s="112">
        <v>2210</v>
      </c>
      <c r="C9" s="113">
        <f>D9+E9</f>
        <v>13091</v>
      </c>
      <c r="D9" s="115">
        <f>255+10723</f>
        <v>10978</v>
      </c>
      <c r="E9" s="115">
        <f>28+1940+144+1</f>
        <v>2113</v>
      </c>
      <c r="F9" s="117"/>
      <c r="G9" s="118" t="s">
        <v>15</v>
      </c>
      <c r="H9" s="108"/>
    </row>
    <row r="10" spans="1:8" ht="29.25" customHeight="1">
      <c r="A10" s="89"/>
      <c r="B10" s="72"/>
      <c r="C10" s="114"/>
      <c r="D10" s="116"/>
      <c r="E10" s="46"/>
      <c r="F10" s="44"/>
      <c r="G10" s="65"/>
      <c r="H10" s="75"/>
    </row>
    <row r="11" spans="1:8" ht="22.5" customHeight="1">
      <c r="A11" s="89" t="s">
        <v>16</v>
      </c>
      <c r="B11" s="71">
        <v>2210</v>
      </c>
      <c r="C11" s="120">
        <f>D11+E11</f>
        <v>1891</v>
      </c>
      <c r="D11" s="121">
        <v>940</v>
      </c>
      <c r="E11" s="76">
        <v>951</v>
      </c>
      <c r="F11" s="43"/>
      <c r="G11" s="65" t="s">
        <v>17</v>
      </c>
      <c r="H11" s="74"/>
    </row>
    <row r="12" spans="1:8" ht="18.75" customHeight="1">
      <c r="A12" s="89"/>
      <c r="B12" s="119"/>
      <c r="C12" s="78"/>
      <c r="D12" s="121"/>
      <c r="E12" s="46"/>
      <c r="F12" s="44"/>
      <c r="G12" s="65"/>
      <c r="H12" s="75"/>
    </row>
    <row r="13" spans="1:8" s="3" customFormat="1" ht="23.25" customHeight="1">
      <c r="A13" s="89" t="s">
        <v>18</v>
      </c>
      <c r="B13" s="90">
        <v>2210</v>
      </c>
      <c r="C13" s="91">
        <f>D13+E13</f>
        <v>93502</v>
      </c>
      <c r="D13" s="116">
        <f>89100+3296</f>
        <v>92396</v>
      </c>
      <c r="E13" s="101">
        <f>925+181</f>
        <v>1106</v>
      </c>
      <c r="F13" s="97"/>
      <c r="G13" s="65" t="s">
        <v>15</v>
      </c>
      <c r="H13" s="96"/>
    </row>
    <row r="14" spans="1:8" s="3" customFormat="1" ht="22.5" customHeight="1">
      <c r="A14" s="89"/>
      <c r="B14" s="90"/>
      <c r="C14" s="92"/>
      <c r="D14" s="46"/>
      <c r="E14" s="102" t="s">
        <v>19</v>
      </c>
      <c r="F14" s="97"/>
      <c r="G14" s="65"/>
      <c r="H14" s="96"/>
    </row>
    <row r="15" spans="1:8" s="3" customFormat="1" ht="29.25" customHeight="1">
      <c r="A15" s="89" t="s">
        <v>20</v>
      </c>
      <c r="B15" s="90">
        <v>2210</v>
      </c>
      <c r="C15" s="91">
        <f>D15+E15</f>
        <v>477</v>
      </c>
      <c r="D15" s="65"/>
      <c r="E15" s="76">
        <f>477</f>
        <v>477</v>
      </c>
      <c r="F15" s="97"/>
      <c r="G15" s="65" t="s">
        <v>21</v>
      </c>
      <c r="H15" s="96"/>
    </row>
    <row r="16" spans="1:8" s="3" customFormat="1" ht="7.5" customHeight="1">
      <c r="A16" s="89"/>
      <c r="B16" s="90"/>
      <c r="C16" s="92"/>
      <c r="D16" s="65"/>
      <c r="E16" s="46" t="s">
        <v>22</v>
      </c>
      <c r="F16" s="97"/>
      <c r="G16" s="65"/>
      <c r="H16" s="96"/>
    </row>
    <row r="17" spans="1:8" s="3" customFormat="1" ht="29.25" customHeight="1">
      <c r="A17" s="89" t="s">
        <v>23</v>
      </c>
      <c r="B17" s="90">
        <v>2210</v>
      </c>
      <c r="C17" s="91">
        <f>D17+E17</f>
        <v>208</v>
      </c>
      <c r="D17" s="65"/>
      <c r="E17" s="76">
        <f>208</f>
        <v>208</v>
      </c>
      <c r="F17" s="97"/>
      <c r="G17" s="65" t="s">
        <v>21</v>
      </c>
      <c r="H17" s="96"/>
    </row>
    <row r="18" spans="1:8" s="3" customFormat="1" ht="21" customHeight="1">
      <c r="A18" s="89"/>
      <c r="B18" s="90"/>
      <c r="C18" s="92"/>
      <c r="D18" s="65"/>
      <c r="E18" s="46" t="s">
        <v>24</v>
      </c>
      <c r="F18" s="97"/>
      <c r="G18" s="65"/>
      <c r="H18" s="96"/>
    </row>
    <row r="19" spans="1:8" s="3" customFormat="1" ht="23.25" customHeight="1">
      <c r="A19" s="89" t="s">
        <v>25</v>
      </c>
      <c r="B19" s="90">
        <v>2210</v>
      </c>
      <c r="C19" s="91">
        <f>D19+E19</f>
        <v>20652</v>
      </c>
      <c r="D19" s="65">
        <f>2681+17052</f>
        <v>19733</v>
      </c>
      <c r="E19" s="76">
        <f>703+216</f>
        <v>919</v>
      </c>
      <c r="F19" s="97"/>
      <c r="G19" s="65" t="s">
        <v>15</v>
      </c>
      <c r="H19" s="96"/>
    </row>
    <row r="20" spans="1:8" s="3" customFormat="1" ht="12.75" customHeight="1">
      <c r="A20" s="89"/>
      <c r="B20" s="90"/>
      <c r="C20" s="92"/>
      <c r="D20" s="65"/>
      <c r="E20" s="46" t="s">
        <v>26</v>
      </c>
      <c r="F20" s="97"/>
      <c r="G20" s="65"/>
      <c r="H20" s="96"/>
    </row>
    <row r="21" spans="1:8" s="3" customFormat="1" ht="20.25" customHeight="1">
      <c r="A21" s="89" t="s">
        <v>27</v>
      </c>
      <c r="B21" s="90">
        <v>2210</v>
      </c>
      <c r="C21" s="91">
        <f>D21+E21</f>
        <v>641</v>
      </c>
      <c r="D21" s="65">
        <v>546</v>
      </c>
      <c r="E21" s="76">
        <v>95</v>
      </c>
      <c r="F21" s="97"/>
      <c r="G21" s="65" t="s">
        <v>17</v>
      </c>
      <c r="H21" s="96"/>
    </row>
    <row r="22" spans="1:8" s="3" customFormat="1" ht="7.5" customHeight="1">
      <c r="A22" s="89"/>
      <c r="B22" s="90"/>
      <c r="C22" s="92"/>
      <c r="D22" s="65"/>
      <c r="E22" s="46" t="s">
        <v>28</v>
      </c>
      <c r="F22" s="97"/>
      <c r="G22" s="65"/>
      <c r="H22" s="96"/>
    </row>
    <row r="23" spans="1:8" s="3" customFormat="1" ht="29.25" customHeight="1">
      <c r="A23" s="89" t="s">
        <v>29</v>
      </c>
      <c r="B23" s="90">
        <v>2210</v>
      </c>
      <c r="C23" s="91">
        <f>D23+E23</f>
        <v>510</v>
      </c>
      <c r="D23" s="65">
        <v>510</v>
      </c>
      <c r="E23" s="76"/>
      <c r="F23" s="97"/>
      <c r="G23" s="65" t="s">
        <v>17</v>
      </c>
      <c r="H23" s="96"/>
    </row>
    <row r="24" spans="1:8" s="3" customFormat="1" ht="12" customHeight="1">
      <c r="A24" s="89"/>
      <c r="B24" s="90"/>
      <c r="C24" s="92"/>
      <c r="D24" s="65"/>
      <c r="E24" s="46"/>
      <c r="F24" s="97"/>
      <c r="G24" s="65"/>
      <c r="H24" s="96"/>
    </row>
    <row r="25" spans="1:8" s="3" customFormat="1" ht="29.25" customHeight="1">
      <c r="A25" s="89" t="s">
        <v>30</v>
      </c>
      <c r="B25" s="90">
        <v>2210</v>
      </c>
      <c r="C25" s="91">
        <f>D25+E25</f>
        <v>98</v>
      </c>
      <c r="D25" s="65"/>
      <c r="E25" s="76">
        <v>98</v>
      </c>
      <c r="F25" s="97"/>
      <c r="G25" s="65" t="s">
        <v>21</v>
      </c>
      <c r="H25" s="96"/>
    </row>
    <row r="26" spans="1:8" s="3" customFormat="1" ht="20.25" customHeight="1">
      <c r="A26" s="89"/>
      <c r="B26" s="90"/>
      <c r="C26" s="92"/>
      <c r="D26" s="65"/>
      <c r="E26" s="46" t="s">
        <v>31</v>
      </c>
      <c r="F26" s="97"/>
      <c r="G26" s="65"/>
      <c r="H26" s="96"/>
    </row>
    <row r="27" spans="1:8" s="3" customFormat="1" ht="21" customHeight="1">
      <c r="A27" s="89" t="s">
        <v>32</v>
      </c>
      <c r="B27" s="90">
        <v>2210</v>
      </c>
      <c r="C27" s="91">
        <f>D27+E27</f>
        <v>1127</v>
      </c>
      <c r="D27" s="65">
        <v>660</v>
      </c>
      <c r="E27" s="76">
        <f>445+22</f>
        <v>467</v>
      </c>
      <c r="F27" s="97"/>
      <c r="G27" s="65" t="s">
        <v>33</v>
      </c>
      <c r="H27" s="96"/>
    </row>
    <row r="28" spans="1:8" s="3" customFormat="1" ht="15.75" customHeight="1">
      <c r="A28" s="89"/>
      <c r="B28" s="90"/>
      <c r="C28" s="92"/>
      <c r="D28" s="65"/>
      <c r="E28" s="46" t="s">
        <v>34</v>
      </c>
      <c r="F28" s="97"/>
      <c r="G28" s="65"/>
      <c r="H28" s="96"/>
    </row>
    <row r="29" spans="1:8" s="3" customFormat="1" ht="20.25" customHeight="1">
      <c r="A29" s="89" t="s">
        <v>35</v>
      </c>
      <c r="B29" s="90">
        <v>2210</v>
      </c>
      <c r="C29" s="91">
        <f>D29+E29</f>
        <v>128</v>
      </c>
      <c r="D29" s="65"/>
      <c r="E29" s="76">
        <v>128</v>
      </c>
      <c r="F29" s="97"/>
      <c r="G29" s="65" t="s">
        <v>36</v>
      </c>
      <c r="H29" s="96"/>
    </row>
    <row r="30" spans="1:8" s="3" customFormat="1" ht="15.75" customHeight="1">
      <c r="A30" s="89"/>
      <c r="B30" s="90"/>
      <c r="C30" s="92"/>
      <c r="D30" s="65"/>
      <c r="E30" s="46" t="s">
        <v>37</v>
      </c>
      <c r="F30" s="97"/>
      <c r="G30" s="65"/>
      <c r="H30" s="96"/>
    </row>
    <row r="31" spans="1:8" s="3" customFormat="1" ht="21" customHeight="1">
      <c r="A31" s="89" t="s">
        <v>38</v>
      </c>
      <c r="B31" s="90">
        <v>2210</v>
      </c>
      <c r="C31" s="91">
        <f>D31+E31</f>
        <v>12</v>
      </c>
      <c r="D31" s="65"/>
      <c r="E31" s="76">
        <v>12</v>
      </c>
      <c r="F31" s="97"/>
      <c r="G31" s="65" t="s">
        <v>36</v>
      </c>
      <c r="H31" s="96"/>
    </row>
    <row r="32" spans="1:8" s="3" customFormat="1" ht="19.5" customHeight="1">
      <c r="A32" s="89"/>
      <c r="B32" s="90"/>
      <c r="C32" s="92"/>
      <c r="D32" s="65"/>
      <c r="E32" s="46" t="s">
        <v>39</v>
      </c>
      <c r="F32" s="97"/>
      <c r="G32" s="65"/>
      <c r="H32" s="96"/>
    </row>
    <row r="33" spans="1:8" s="3" customFormat="1" ht="21.75" customHeight="1">
      <c r="A33" s="89" t="s">
        <v>40</v>
      </c>
      <c r="B33" s="90">
        <v>2210</v>
      </c>
      <c r="C33" s="91">
        <f>D33+E33</f>
        <v>305</v>
      </c>
      <c r="D33" s="65"/>
      <c r="E33" s="76">
        <v>305</v>
      </c>
      <c r="F33" s="97"/>
      <c r="G33" s="65" t="s">
        <v>21</v>
      </c>
      <c r="H33" s="96"/>
    </row>
    <row r="34" spans="1:8" s="3" customFormat="1" ht="12" customHeight="1">
      <c r="A34" s="89"/>
      <c r="B34" s="90"/>
      <c r="C34" s="92"/>
      <c r="D34" s="65"/>
      <c r="E34" s="46" t="s">
        <v>41</v>
      </c>
      <c r="F34" s="97"/>
      <c r="G34" s="65"/>
      <c r="H34" s="96"/>
    </row>
    <row r="35" spans="1:8" s="3" customFormat="1" ht="21" customHeight="1">
      <c r="A35" s="89" t="s">
        <v>42</v>
      </c>
      <c r="B35" s="90">
        <v>2210</v>
      </c>
      <c r="C35" s="91">
        <f>D35+E35</f>
        <v>49</v>
      </c>
      <c r="D35" s="65"/>
      <c r="E35" s="76">
        <v>49</v>
      </c>
      <c r="F35" s="97"/>
      <c r="G35" s="65" t="s">
        <v>21</v>
      </c>
      <c r="H35" s="96"/>
    </row>
    <row r="36" spans="1:8" s="3" customFormat="1" ht="12.75" customHeight="1">
      <c r="A36" s="89"/>
      <c r="B36" s="90"/>
      <c r="C36" s="92"/>
      <c r="D36" s="65"/>
      <c r="E36" s="46" t="s">
        <v>43</v>
      </c>
      <c r="F36" s="97"/>
      <c r="G36" s="65"/>
      <c r="H36" s="96"/>
    </row>
    <row r="37" spans="1:8" s="3" customFormat="1" ht="23.25" customHeight="1">
      <c r="A37" s="107" t="s">
        <v>44</v>
      </c>
      <c r="B37" s="90">
        <v>2210</v>
      </c>
      <c r="C37" s="91">
        <f>D37+E37</f>
        <v>5000</v>
      </c>
      <c r="D37" s="65">
        <v>5000</v>
      </c>
      <c r="E37" s="76"/>
      <c r="F37" s="97"/>
      <c r="G37" s="65" t="s">
        <v>36</v>
      </c>
      <c r="H37" s="96" t="s">
        <v>45</v>
      </c>
    </row>
    <row r="38" spans="1:8" s="3" customFormat="1" ht="21" customHeight="1">
      <c r="A38" s="89"/>
      <c r="B38" s="90"/>
      <c r="C38" s="92"/>
      <c r="D38" s="65"/>
      <c r="E38" s="46"/>
      <c r="F38" s="97"/>
      <c r="G38" s="65"/>
      <c r="H38" s="96"/>
    </row>
    <row r="39" spans="1:8" s="3" customFormat="1" ht="17.25" customHeight="1">
      <c r="A39" s="89" t="s">
        <v>46</v>
      </c>
      <c r="B39" s="90">
        <v>2210</v>
      </c>
      <c r="C39" s="91">
        <f>D39+E39</f>
        <v>2755</v>
      </c>
      <c r="D39" s="106">
        <v>1840</v>
      </c>
      <c r="E39" s="76">
        <f>915</f>
        <v>915</v>
      </c>
      <c r="F39" s="97"/>
      <c r="G39" s="65" t="s">
        <v>47</v>
      </c>
      <c r="H39" s="96"/>
    </row>
    <row r="40" spans="1:8" s="3" customFormat="1" ht="20.25" customHeight="1">
      <c r="A40" s="89"/>
      <c r="B40" s="90"/>
      <c r="C40" s="92"/>
      <c r="D40" s="106"/>
      <c r="E40" s="46" t="s">
        <v>48</v>
      </c>
      <c r="F40" s="97"/>
      <c r="G40" s="65"/>
      <c r="H40" s="96"/>
    </row>
    <row r="41" spans="1:8" s="3" customFormat="1" ht="21" customHeight="1">
      <c r="A41" s="89" t="s">
        <v>49</v>
      </c>
      <c r="B41" s="90">
        <v>2210</v>
      </c>
      <c r="C41" s="91">
        <f>D41+E41</f>
        <v>975</v>
      </c>
      <c r="D41" s="106">
        <v>834</v>
      </c>
      <c r="E41" s="76">
        <f>141</f>
        <v>141</v>
      </c>
      <c r="F41" s="97"/>
      <c r="G41" s="65" t="s">
        <v>17</v>
      </c>
      <c r="H41" s="96"/>
    </row>
    <row r="42" spans="1:8" s="3" customFormat="1" ht="18.75" customHeight="1">
      <c r="A42" s="89"/>
      <c r="B42" s="90"/>
      <c r="C42" s="92"/>
      <c r="D42" s="106"/>
      <c r="E42" s="46" t="s">
        <v>50</v>
      </c>
      <c r="F42" s="97"/>
      <c r="G42" s="65"/>
      <c r="H42" s="96"/>
    </row>
    <row r="43" spans="1:8" s="3" customFormat="1" ht="18.75" customHeight="1">
      <c r="A43" s="89" t="s">
        <v>51</v>
      </c>
      <c r="B43" s="90">
        <v>2210</v>
      </c>
      <c r="C43" s="91">
        <f>D43+E43</f>
        <v>120</v>
      </c>
      <c r="D43" s="106">
        <v>120</v>
      </c>
      <c r="E43" s="76"/>
      <c r="F43" s="97"/>
      <c r="G43" s="65" t="s">
        <v>17</v>
      </c>
      <c r="H43" s="96"/>
    </row>
    <row r="44" spans="1:8" s="3" customFormat="1" ht="21" customHeight="1">
      <c r="A44" s="89"/>
      <c r="B44" s="90"/>
      <c r="C44" s="92"/>
      <c r="D44" s="106"/>
      <c r="E44" s="46" t="s">
        <v>52</v>
      </c>
      <c r="F44" s="97"/>
      <c r="G44" s="65"/>
      <c r="H44" s="96"/>
    </row>
    <row r="45" spans="1:8" s="3" customFormat="1" ht="18" customHeight="1">
      <c r="A45" s="89" t="s">
        <v>53</v>
      </c>
      <c r="B45" s="90">
        <v>2210</v>
      </c>
      <c r="C45" s="91">
        <f>D45+E45</f>
        <v>4135</v>
      </c>
      <c r="D45" s="65">
        <v>4135</v>
      </c>
      <c r="E45" s="76"/>
      <c r="F45" s="97"/>
      <c r="G45" s="65" t="s">
        <v>17</v>
      </c>
      <c r="H45" s="96"/>
    </row>
    <row r="46" spans="1:8" s="3" customFormat="1" ht="21" customHeight="1">
      <c r="A46" s="89"/>
      <c r="B46" s="90"/>
      <c r="C46" s="92"/>
      <c r="D46" s="65"/>
      <c r="E46" s="46"/>
      <c r="F46" s="97"/>
      <c r="G46" s="65"/>
      <c r="H46" s="96"/>
    </row>
    <row r="47" spans="1:8" s="3" customFormat="1" ht="21" customHeight="1">
      <c r="A47" s="89" t="s">
        <v>54</v>
      </c>
      <c r="B47" s="90">
        <v>2210</v>
      </c>
      <c r="C47" s="91">
        <f>D47+E47</f>
        <v>4455</v>
      </c>
      <c r="D47" s="65">
        <v>2705</v>
      </c>
      <c r="E47" s="76">
        <v>1750</v>
      </c>
      <c r="F47" s="97"/>
      <c r="G47" s="65" t="s">
        <v>17</v>
      </c>
      <c r="H47" s="96"/>
    </row>
    <row r="48" spans="1:8" s="3" customFormat="1" ht="24" customHeight="1">
      <c r="A48" s="89"/>
      <c r="B48" s="90"/>
      <c r="C48" s="92"/>
      <c r="D48" s="65"/>
      <c r="E48" s="46" t="s">
        <v>55</v>
      </c>
      <c r="F48" s="97"/>
      <c r="G48" s="65"/>
      <c r="H48" s="96"/>
    </row>
    <row r="49" spans="1:8" s="3" customFormat="1" ht="42.75" customHeight="1">
      <c r="A49" s="89" t="s">
        <v>56</v>
      </c>
      <c r="B49" s="90">
        <v>2210</v>
      </c>
      <c r="C49" s="91">
        <f>D49+E49</f>
        <v>330</v>
      </c>
      <c r="D49" s="65">
        <v>219</v>
      </c>
      <c r="E49" s="76">
        <v>111</v>
      </c>
      <c r="F49" s="97"/>
      <c r="G49" s="65" t="s">
        <v>47</v>
      </c>
      <c r="H49" s="96"/>
    </row>
    <row r="50" spans="1:8" s="3" customFormat="1" ht="27" customHeight="1">
      <c r="A50" s="89"/>
      <c r="B50" s="90"/>
      <c r="C50" s="92"/>
      <c r="D50" s="65"/>
      <c r="E50" s="46" t="s">
        <v>57</v>
      </c>
      <c r="F50" s="97"/>
      <c r="G50" s="65"/>
      <c r="H50" s="96"/>
    </row>
    <row r="51" spans="1:8" s="3" customFormat="1" ht="18" customHeight="1">
      <c r="A51" s="89" t="s">
        <v>58</v>
      </c>
      <c r="B51" s="90">
        <v>2210</v>
      </c>
      <c r="C51" s="91">
        <f>D51+E51</f>
        <v>4232</v>
      </c>
      <c r="D51" s="65">
        <v>4070</v>
      </c>
      <c r="E51" s="76">
        <v>162</v>
      </c>
      <c r="F51" s="97"/>
      <c r="G51" s="65" t="s">
        <v>36</v>
      </c>
      <c r="H51" s="96"/>
    </row>
    <row r="52" spans="1:8" s="3" customFormat="1" ht="21" customHeight="1">
      <c r="A52" s="89"/>
      <c r="B52" s="90"/>
      <c r="C52" s="92"/>
      <c r="D52" s="65"/>
      <c r="E52" s="46" t="s">
        <v>59</v>
      </c>
      <c r="F52" s="97"/>
      <c r="G52" s="65"/>
      <c r="H52" s="96"/>
    </row>
    <row r="53" spans="1:8" s="3" customFormat="1" ht="21" customHeight="1">
      <c r="A53" s="89" t="s">
        <v>60</v>
      </c>
      <c r="B53" s="90">
        <v>2210</v>
      </c>
      <c r="C53" s="91">
        <f>D53+E53</f>
        <v>7846</v>
      </c>
      <c r="D53" s="76">
        <v>7846</v>
      </c>
      <c r="E53" s="76"/>
      <c r="F53" s="97"/>
      <c r="G53" s="65" t="s">
        <v>36</v>
      </c>
      <c r="H53" s="96"/>
    </row>
    <row r="54" spans="1:8" s="3" customFormat="1" ht="21" customHeight="1">
      <c r="A54" s="89"/>
      <c r="B54" s="90"/>
      <c r="C54" s="92"/>
      <c r="D54" s="46" t="s">
        <v>61</v>
      </c>
      <c r="E54" s="46"/>
      <c r="F54" s="97"/>
      <c r="G54" s="65"/>
      <c r="H54" s="96"/>
    </row>
    <row r="55" spans="1:8" s="3" customFormat="1" ht="18" customHeight="1">
      <c r="A55" s="89" t="s">
        <v>62</v>
      </c>
      <c r="B55" s="90">
        <v>2210</v>
      </c>
      <c r="C55" s="91">
        <f>D55+E55</f>
        <v>47175</v>
      </c>
      <c r="D55" s="76">
        <f>7140+42</f>
        <v>7182</v>
      </c>
      <c r="E55" s="76">
        <f>39993</f>
        <v>39993</v>
      </c>
      <c r="F55" s="97"/>
      <c r="G55" s="65" t="s">
        <v>17</v>
      </c>
      <c r="H55" s="104" t="s">
        <v>63</v>
      </c>
    </row>
    <row r="56" spans="1:8" s="3" customFormat="1" ht="27.75" customHeight="1">
      <c r="A56" s="89"/>
      <c r="B56" s="90"/>
      <c r="C56" s="92"/>
      <c r="D56" s="46" t="s">
        <v>64</v>
      </c>
      <c r="E56" s="46" t="s">
        <v>64</v>
      </c>
      <c r="F56" s="97"/>
      <c r="G56" s="65"/>
      <c r="H56" s="105"/>
    </row>
    <row r="57" spans="1:12" s="3" customFormat="1" ht="50.25" customHeight="1">
      <c r="A57" s="11" t="s">
        <v>65</v>
      </c>
      <c r="B57" s="12">
        <v>2210</v>
      </c>
      <c r="C57" s="13">
        <f>D57+E57</f>
        <v>25000</v>
      </c>
      <c r="D57" s="14">
        <v>25000</v>
      </c>
      <c r="E57" s="15"/>
      <c r="F57" s="16"/>
      <c r="G57" s="17" t="s">
        <v>66</v>
      </c>
      <c r="H57" s="18" t="s">
        <v>67</v>
      </c>
      <c r="L57" s="19"/>
    </row>
    <row r="58" spans="1:10" s="20" customFormat="1" ht="13.5" customHeight="1">
      <c r="A58" s="98" t="s">
        <v>68</v>
      </c>
      <c r="B58" s="99"/>
      <c r="C58" s="93">
        <f>SUM(C9:C57)</f>
        <v>234714</v>
      </c>
      <c r="D58" s="93">
        <f>SUM(D9:D57)</f>
        <v>184714</v>
      </c>
      <c r="E58" s="93">
        <f>SUM(E9:E56)</f>
        <v>50000</v>
      </c>
      <c r="F58" s="95"/>
      <c r="G58" s="51"/>
      <c r="H58" s="100"/>
      <c r="J58" s="21"/>
    </row>
    <row r="59" spans="1:10" s="20" customFormat="1" ht="7.5" customHeight="1">
      <c r="A59" s="49"/>
      <c r="B59" s="94"/>
      <c r="C59" s="103" t="s">
        <v>69</v>
      </c>
      <c r="D59" s="103" t="s">
        <v>69</v>
      </c>
      <c r="E59" s="103" t="s">
        <v>69</v>
      </c>
      <c r="F59" s="55"/>
      <c r="G59" s="57"/>
      <c r="H59" s="59"/>
      <c r="J59" s="22"/>
    </row>
    <row r="60" spans="1:8" s="20" customFormat="1" ht="19.5" customHeight="1">
      <c r="A60" s="89" t="s">
        <v>70</v>
      </c>
      <c r="B60" s="90">
        <v>2220</v>
      </c>
      <c r="C60" s="91">
        <f>D60+E60</f>
        <v>134.2</v>
      </c>
      <c r="D60" s="76">
        <v>134.2</v>
      </c>
      <c r="E60" s="76"/>
      <c r="F60" s="97"/>
      <c r="G60" s="65" t="s">
        <v>36</v>
      </c>
      <c r="H60" s="96"/>
    </row>
    <row r="61" spans="1:8" s="20" customFormat="1" ht="21.75" customHeight="1">
      <c r="A61" s="89"/>
      <c r="B61" s="90"/>
      <c r="C61" s="92"/>
      <c r="D61" s="46" t="s">
        <v>72</v>
      </c>
      <c r="E61" s="46"/>
      <c r="F61" s="97"/>
      <c r="G61" s="65"/>
      <c r="H61" s="96"/>
    </row>
    <row r="62" spans="1:8" s="20" customFormat="1" ht="12.75" customHeight="1">
      <c r="A62" s="89" t="s">
        <v>73</v>
      </c>
      <c r="B62" s="90">
        <v>2220</v>
      </c>
      <c r="C62" s="91">
        <f>D62+E62</f>
        <v>1181</v>
      </c>
      <c r="D62" s="76">
        <v>1181</v>
      </c>
      <c r="E62" s="76"/>
      <c r="F62" s="97"/>
      <c r="G62" s="65" t="s">
        <v>17</v>
      </c>
      <c r="H62" s="96"/>
    </row>
    <row r="63" spans="1:8" s="20" customFormat="1" ht="19.5" customHeight="1">
      <c r="A63" s="89"/>
      <c r="B63" s="90"/>
      <c r="C63" s="92"/>
      <c r="D63" s="46" t="s">
        <v>74</v>
      </c>
      <c r="E63" s="46"/>
      <c r="F63" s="97"/>
      <c r="G63" s="65"/>
      <c r="H63" s="96"/>
    </row>
    <row r="64" spans="1:8" s="20" customFormat="1" ht="17.25" customHeight="1">
      <c r="A64" s="89" t="s">
        <v>75</v>
      </c>
      <c r="B64" s="90">
        <v>2220</v>
      </c>
      <c r="C64" s="91">
        <f>D64+E64</f>
        <v>5024.1</v>
      </c>
      <c r="D64" s="76">
        <f>2556.8</f>
        <v>2556.8</v>
      </c>
      <c r="E64" s="76">
        <f>2467.3</f>
        <v>2467.3</v>
      </c>
      <c r="F64" s="97"/>
      <c r="G64" s="65" t="s">
        <v>17</v>
      </c>
      <c r="H64" s="96"/>
    </row>
    <row r="65" spans="1:8" s="20" customFormat="1" ht="26.25" customHeight="1">
      <c r="A65" s="89"/>
      <c r="B65" s="90"/>
      <c r="C65" s="92"/>
      <c r="D65" s="46" t="s">
        <v>76</v>
      </c>
      <c r="E65" s="46" t="s">
        <v>76</v>
      </c>
      <c r="F65" s="97"/>
      <c r="G65" s="65"/>
      <c r="H65" s="96"/>
    </row>
    <row r="66" spans="1:8" s="20" customFormat="1" ht="15" customHeight="1">
      <c r="A66" s="89" t="s">
        <v>77</v>
      </c>
      <c r="B66" s="90">
        <v>2220</v>
      </c>
      <c r="C66" s="91">
        <f>D66+E66</f>
        <v>959.58</v>
      </c>
      <c r="D66" s="76">
        <v>959.58</v>
      </c>
      <c r="E66" s="76"/>
      <c r="F66" s="97"/>
      <c r="G66" s="65" t="s">
        <v>17</v>
      </c>
      <c r="H66" s="96"/>
    </row>
    <row r="67" spans="1:8" s="20" customFormat="1" ht="21" customHeight="1">
      <c r="A67" s="89"/>
      <c r="B67" s="90"/>
      <c r="C67" s="92"/>
      <c r="D67" s="46" t="s">
        <v>78</v>
      </c>
      <c r="E67" s="46"/>
      <c r="F67" s="97"/>
      <c r="G67" s="65"/>
      <c r="H67" s="96"/>
    </row>
    <row r="68" spans="1:8" s="23" customFormat="1" ht="11.25" customHeight="1">
      <c r="A68" s="89" t="s">
        <v>79</v>
      </c>
      <c r="B68" s="90">
        <v>2220</v>
      </c>
      <c r="C68" s="91">
        <f>D68+E68</f>
        <v>274.5</v>
      </c>
      <c r="D68" s="76">
        <v>274.5</v>
      </c>
      <c r="E68" s="76"/>
      <c r="F68" s="97"/>
      <c r="G68" s="65" t="s">
        <v>36</v>
      </c>
      <c r="H68" s="96"/>
    </row>
    <row r="69" spans="1:8" s="23" customFormat="1" ht="24.75" customHeight="1">
      <c r="A69" s="89"/>
      <c r="B69" s="90"/>
      <c r="C69" s="92"/>
      <c r="D69" s="46" t="s">
        <v>80</v>
      </c>
      <c r="E69" s="46"/>
      <c r="F69" s="97"/>
      <c r="G69" s="65"/>
      <c r="H69" s="96"/>
    </row>
    <row r="70" spans="1:8" s="23" customFormat="1" ht="13.5" customHeight="1">
      <c r="A70" s="89" t="s">
        <v>81</v>
      </c>
      <c r="B70" s="90">
        <v>2220</v>
      </c>
      <c r="C70" s="91">
        <f>D70+E70</f>
        <v>96698.92</v>
      </c>
      <c r="D70" s="76">
        <v>49040</v>
      </c>
      <c r="E70" s="76">
        <f>47658.92</f>
        <v>47658.92</v>
      </c>
      <c r="F70" s="97"/>
      <c r="G70" s="65" t="s">
        <v>15</v>
      </c>
      <c r="H70" s="96" t="s">
        <v>82</v>
      </c>
    </row>
    <row r="71" spans="1:8" s="23" customFormat="1" ht="40.5" customHeight="1">
      <c r="A71" s="89"/>
      <c r="B71" s="90"/>
      <c r="C71" s="92"/>
      <c r="D71" s="46" t="s">
        <v>83</v>
      </c>
      <c r="E71" s="46" t="s">
        <v>83</v>
      </c>
      <c r="F71" s="97"/>
      <c r="G71" s="65"/>
      <c r="H71" s="96"/>
    </row>
    <row r="72" spans="1:8" s="20" customFormat="1" ht="24" customHeight="1">
      <c r="A72" s="89" t="s">
        <v>84</v>
      </c>
      <c r="B72" s="90">
        <v>2220</v>
      </c>
      <c r="C72" s="91">
        <f>D72+E72</f>
        <v>13918</v>
      </c>
      <c r="D72" s="76">
        <f>13353</f>
        <v>13353</v>
      </c>
      <c r="E72" s="76">
        <f>144+421</f>
        <v>565</v>
      </c>
      <c r="F72" s="97"/>
      <c r="G72" s="65" t="s">
        <v>15</v>
      </c>
      <c r="H72" s="96" t="s">
        <v>85</v>
      </c>
    </row>
    <row r="73" spans="1:8" s="20" customFormat="1" ht="17.25" customHeight="1">
      <c r="A73" s="89"/>
      <c r="B73" s="90"/>
      <c r="C73" s="92"/>
      <c r="D73" s="46" t="s">
        <v>86</v>
      </c>
      <c r="E73" s="46" t="s">
        <v>86</v>
      </c>
      <c r="F73" s="97"/>
      <c r="G73" s="65"/>
      <c r="H73" s="96"/>
    </row>
    <row r="74" spans="1:8" s="20" customFormat="1" ht="21" customHeight="1">
      <c r="A74" s="89" t="s">
        <v>87</v>
      </c>
      <c r="B74" s="90">
        <v>2220</v>
      </c>
      <c r="C74" s="91">
        <f>D74+E74</f>
        <v>98188.6</v>
      </c>
      <c r="D74" s="76">
        <f>31585.5+5827.3+59791</f>
        <v>97203.8</v>
      </c>
      <c r="E74" s="76">
        <f>984.8</f>
        <v>984.8</v>
      </c>
      <c r="F74" s="97"/>
      <c r="G74" s="65" t="s">
        <v>15</v>
      </c>
      <c r="H74" s="96" t="s">
        <v>88</v>
      </c>
    </row>
    <row r="75" spans="1:8" s="20" customFormat="1" ht="21" customHeight="1">
      <c r="A75" s="89"/>
      <c r="B75" s="90"/>
      <c r="C75" s="92"/>
      <c r="D75" s="46" t="s">
        <v>89</v>
      </c>
      <c r="E75" s="46" t="s">
        <v>89</v>
      </c>
      <c r="F75" s="97"/>
      <c r="G75" s="65"/>
      <c r="H75" s="96"/>
    </row>
    <row r="76" spans="1:8" s="20" customFormat="1" ht="26.25" customHeight="1">
      <c r="A76" s="89" t="s">
        <v>90</v>
      </c>
      <c r="B76" s="90">
        <v>2220</v>
      </c>
      <c r="C76" s="91">
        <f>D76+E76</f>
        <v>56048</v>
      </c>
      <c r="D76" s="76">
        <f>45654.4</f>
        <v>45654.4</v>
      </c>
      <c r="E76" s="76">
        <f>10393.6</f>
        <v>10393.6</v>
      </c>
      <c r="F76" s="97"/>
      <c r="G76" s="65" t="s">
        <v>15</v>
      </c>
      <c r="H76" s="96" t="s">
        <v>91</v>
      </c>
    </row>
    <row r="77" spans="1:8" s="20" customFormat="1" ht="21" customHeight="1">
      <c r="A77" s="89"/>
      <c r="B77" s="90"/>
      <c r="C77" s="92"/>
      <c r="D77" s="46" t="s">
        <v>92</v>
      </c>
      <c r="E77" s="46" t="s">
        <v>92</v>
      </c>
      <c r="F77" s="97"/>
      <c r="G77" s="65"/>
      <c r="H77" s="96"/>
    </row>
    <row r="78" spans="1:8" s="24" customFormat="1" ht="17.25" customHeight="1">
      <c r="A78" s="89" t="s">
        <v>93</v>
      </c>
      <c r="B78" s="90">
        <v>2220</v>
      </c>
      <c r="C78" s="91">
        <f>D78+E78</f>
        <v>25084</v>
      </c>
      <c r="D78" s="76">
        <f>6720+7665</f>
        <v>14385</v>
      </c>
      <c r="E78" s="76">
        <f>10699</f>
        <v>10699</v>
      </c>
      <c r="F78" s="97"/>
      <c r="G78" s="65" t="s">
        <v>15</v>
      </c>
      <c r="H78" s="96"/>
    </row>
    <row r="79" spans="1:8" s="24" customFormat="1" ht="21" customHeight="1">
      <c r="A79" s="89"/>
      <c r="B79" s="90"/>
      <c r="C79" s="92"/>
      <c r="D79" s="46" t="s">
        <v>94</v>
      </c>
      <c r="E79" s="46" t="s">
        <v>94</v>
      </c>
      <c r="F79" s="97"/>
      <c r="G79" s="65"/>
      <c r="H79" s="96"/>
    </row>
    <row r="80" spans="1:8" s="24" customFormat="1" ht="14.25" customHeight="1">
      <c r="A80" s="89" t="s">
        <v>95</v>
      </c>
      <c r="B80" s="90">
        <v>2220</v>
      </c>
      <c r="C80" s="91">
        <f>D80+E80</f>
        <v>93.1</v>
      </c>
      <c r="D80" s="65"/>
      <c r="E80" s="76">
        <v>93.1</v>
      </c>
      <c r="F80" s="97"/>
      <c r="G80" s="65" t="s">
        <v>36</v>
      </c>
      <c r="H80" s="96"/>
    </row>
    <row r="81" spans="1:8" s="24" customFormat="1" ht="21" customHeight="1">
      <c r="A81" s="89"/>
      <c r="B81" s="90"/>
      <c r="C81" s="92"/>
      <c r="D81" s="65"/>
      <c r="E81" s="46" t="s">
        <v>96</v>
      </c>
      <c r="F81" s="97"/>
      <c r="G81" s="65"/>
      <c r="H81" s="96"/>
    </row>
    <row r="82" spans="1:8" s="24" customFormat="1" ht="14.25" customHeight="1">
      <c r="A82" s="89" t="s">
        <v>97</v>
      </c>
      <c r="B82" s="90">
        <v>2220</v>
      </c>
      <c r="C82" s="91">
        <f>D82+E82</f>
        <v>77561.28</v>
      </c>
      <c r="D82" s="76">
        <f>62000</f>
        <v>62000</v>
      </c>
      <c r="E82" s="76">
        <f>15561.28</f>
        <v>15561.28</v>
      </c>
      <c r="F82" s="97"/>
      <c r="G82" s="65" t="s">
        <v>15</v>
      </c>
      <c r="H82" s="96"/>
    </row>
    <row r="83" spans="1:8" s="24" customFormat="1" ht="22.5" customHeight="1">
      <c r="A83" s="89"/>
      <c r="B83" s="90"/>
      <c r="C83" s="92"/>
      <c r="D83" s="46" t="s">
        <v>98</v>
      </c>
      <c r="E83" s="46" t="s">
        <v>98</v>
      </c>
      <c r="F83" s="97"/>
      <c r="G83" s="65"/>
      <c r="H83" s="96"/>
    </row>
    <row r="84" spans="1:8" s="24" customFormat="1" ht="36" customHeight="1">
      <c r="A84" s="89" t="s">
        <v>99</v>
      </c>
      <c r="B84" s="90">
        <v>2220</v>
      </c>
      <c r="C84" s="91">
        <f>D84+E84</f>
        <v>256</v>
      </c>
      <c r="D84" s="76">
        <v>256</v>
      </c>
      <c r="E84" s="76"/>
      <c r="F84" s="97"/>
      <c r="G84" s="65" t="s">
        <v>36</v>
      </c>
      <c r="H84" s="96"/>
    </row>
    <row r="85" spans="1:8" s="24" customFormat="1" ht="9" customHeight="1">
      <c r="A85" s="89"/>
      <c r="B85" s="90"/>
      <c r="C85" s="92"/>
      <c r="D85" s="46" t="s">
        <v>100</v>
      </c>
      <c r="E85" s="46"/>
      <c r="F85" s="97"/>
      <c r="G85" s="65"/>
      <c r="H85" s="96"/>
    </row>
    <row r="86" spans="1:8" s="24" customFormat="1" ht="9" customHeight="1">
      <c r="A86" s="89" t="s">
        <v>101</v>
      </c>
      <c r="B86" s="90">
        <v>2220</v>
      </c>
      <c r="C86" s="91">
        <f>D86+E86</f>
        <v>88918</v>
      </c>
      <c r="D86" s="76">
        <f>66256+5012</f>
        <v>71268</v>
      </c>
      <c r="E86" s="76">
        <f>17650</f>
        <v>17650</v>
      </c>
      <c r="F86" s="97"/>
      <c r="G86" s="65" t="s">
        <v>15</v>
      </c>
      <c r="H86" s="96"/>
    </row>
    <row r="87" spans="1:8" s="24" customFormat="1" ht="37.5" customHeight="1">
      <c r="A87" s="89"/>
      <c r="B87" s="90"/>
      <c r="C87" s="92"/>
      <c r="D87" s="46" t="s">
        <v>102</v>
      </c>
      <c r="E87" s="46" t="s">
        <v>102</v>
      </c>
      <c r="F87" s="97"/>
      <c r="G87" s="65"/>
      <c r="H87" s="96"/>
    </row>
    <row r="88" spans="1:8" s="24" customFormat="1" ht="12" customHeight="1">
      <c r="A88" s="89" t="s">
        <v>103</v>
      </c>
      <c r="B88" s="90">
        <v>2220</v>
      </c>
      <c r="C88" s="91">
        <f>D88+E88</f>
        <v>95433.9</v>
      </c>
      <c r="D88" s="76">
        <f>4530.9+75141</f>
        <v>79671.9</v>
      </c>
      <c r="E88" s="76">
        <f>14820+942</f>
        <v>15762</v>
      </c>
      <c r="F88" s="97"/>
      <c r="G88" s="65" t="s">
        <v>15</v>
      </c>
      <c r="H88" s="96"/>
    </row>
    <row r="89" spans="1:8" s="25" customFormat="1" ht="19.5" customHeight="1">
      <c r="A89" s="89"/>
      <c r="B89" s="90"/>
      <c r="C89" s="92"/>
      <c r="D89" s="46" t="s">
        <v>104</v>
      </c>
      <c r="E89" s="46" t="s">
        <v>104</v>
      </c>
      <c r="F89" s="97"/>
      <c r="G89" s="65"/>
      <c r="H89" s="96"/>
    </row>
    <row r="90" spans="1:8" s="24" customFormat="1" ht="24" customHeight="1">
      <c r="A90" s="89" t="s">
        <v>105</v>
      </c>
      <c r="B90" s="90">
        <v>2220</v>
      </c>
      <c r="C90" s="91">
        <f>D90+E90</f>
        <v>145.47</v>
      </c>
      <c r="D90" s="101">
        <v>145.47</v>
      </c>
      <c r="E90" s="76"/>
      <c r="F90" s="97"/>
      <c r="G90" s="65" t="s">
        <v>36</v>
      </c>
      <c r="H90" s="96"/>
    </row>
    <row r="91" spans="1:8" s="24" customFormat="1" ht="16.5" customHeight="1">
      <c r="A91" s="89"/>
      <c r="B91" s="90"/>
      <c r="C91" s="92"/>
      <c r="D91" s="102" t="s">
        <v>106</v>
      </c>
      <c r="E91" s="46"/>
      <c r="F91" s="97"/>
      <c r="G91" s="65"/>
      <c r="H91" s="96"/>
    </row>
    <row r="92" spans="1:8" s="24" customFormat="1" ht="14.25" customHeight="1">
      <c r="A92" s="89" t="s">
        <v>107</v>
      </c>
      <c r="B92" s="90">
        <v>2220</v>
      </c>
      <c r="C92" s="91">
        <f>D92+E92</f>
        <v>31566.9</v>
      </c>
      <c r="D92" s="101">
        <f>31566.9</f>
        <v>31566.9</v>
      </c>
      <c r="E92" s="101"/>
      <c r="F92" s="97"/>
      <c r="G92" s="65" t="s">
        <v>15</v>
      </c>
      <c r="H92" s="96"/>
    </row>
    <row r="93" spans="1:8" s="24" customFormat="1" ht="55.5" customHeight="1">
      <c r="A93" s="89"/>
      <c r="B93" s="90"/>
      <c r="C93" s="92"/>
      <c r="D93" s="102" t="s">
        <v>108</v>
      </c>
      <c r="E93" s="102"/>
      <c r="F93" s="97"/>
      <c r="G93" s="65"/>
      <c r="H93" s="96"/>
    </row>
    <row r="94" spans="1:8" s="24" customFormat="1" ht="18.75" customHeight="1">
      <c r="A94" s="89" t="s">
        <v>109</v>
      </c>
      <c r="B94" s="90">
        <v>2220</v>
      </c>
      <c r="C94" s="91">
        <f>D94+E94</f>
        <v>25770.97</v>
      </c>
      <c r="D94" s="76">
        <f>23603.77+2167.2</f>
        <v>25770.97</v>
      </c>
      <c r="E94" s="76"/>
      <c r="F94" s="97"/>
      <c r="G94" s="65" t="s">
        <v>15</v>
      </c>
      <c r="H94" s="96"/>
    </row>
    <row r="95" spans="1:8" s="24" customFormat="1" ht="81" customHeight="1">
      <c r="A95" s="89"/>
      <c r="B95" s="90"/>
      <c r="C95" s="92"/>
      <c r="D95" s="46" t="s">
        <v>110</v>
      </c>
      <c r="E95" s="46"/>
      <c r="F95" s="97"/>
      <c r="G95" s="65"/>
      <c r="H95" s="96"/>
    </row>
    <row r="96" spans="1:8" s="24" customFormat="1" ht="30.75" customHeight="1">
      <c r="A96" s="89" t="s">
        <v>111</v>
      </c>
      <c r="B96" s="90">
        <v>2220</v>
      </c>
      <c r="C96" s="91">
        <f>D96+E96</f>
        <v>4841</v>
      </c>
      <c r="D96" s="76">
        <f>2867</f>
        <v>2867</v>
      </c>
      <c r="E96" s="76">
        <f>1974</f>
        <v>1974</v>
      </c>
      <c r="F96" s="97"/>
      <c r="G96" s="65" t="s">
        <v>15</v>
      </c>
      <c r="H96" s="96"/>
    </row>
    <row r="97" spans="1:8" s="24" customFormat="1" ht="18.75" customHeight="1">
      <c r="A97" s="89"/>
      <c r="B97" s="90"/>
      <c r="C97" s="92"/>
      <c r="D97" s="46" t="s">
        <v>112</v>
      </c>
      <c r="E97" s="46" t="s">
        <v>112</v>
      </c>
      <c r="F97" s="97"/>
      <c r="G97" s="65"/>
      <c r="H97" s="96"/>
    </row>
    <row r="98" spans="1:8" s="24" customFormat="1" ht="27" customHeight="1">
      <c r="A98" s="89" t="s">
        <v>113</v>
      </c>
      <c r="B98" s="90">
        <v>2220</v>
      </c>
      <c r="C98" s="91">
        <f>D98+E98</f>
        <v>81836.8</v>
      </c>
      <c r="D98" s="76">
        <f>8635.1+5782.4+218.3+67201</f>
        <v>81836.8</v>
      </c>
      <c r="E98" s="76"/>
      <c r="F98" s="97"/>
      <c r="G98" s="65" t="s">
        <v>15</v>
      </c>
      <c r="H98" s="96" t="s">
        <v>114</v>
      </c>
    </row>
    <row r="99" spans="1:8" s="24" customFormat="1" ht="27" customHeight="1">
      <c r="A99" s="89"/>
      <c r="B99" s="90"/>
      <c r="C99" s="92"/>
      <c r="D99" s="46" t="s">
        <v>115</v>
      </c>
      <c r="E99" s="46"/>
      <c r="F99" s="97"/>
      <c r="G99" s="65"/>
      <c r="H99" s="96"/>
    </row>
    <row r="100" spans="1:8" s="24" customFormat="1" ht="18" customHeight="1">
      <c r="A100" s="89" t="s">
        <v>116</v>
      </c>
      <c r="B100" s="90">
        <v>2220</v>
      </c>
      <c r="C100" s="91">
        <f>D100+E100</f>
        <v>15416.130000000001</v>
      </c>
      <c r="D100" s="76">
        <f>15416.36-0.23</f>
        <v>15416.130000000001</v>
      </c>
      <c r="E100" s="76"/>
      <c r="F100" s="97"/>
      <c r="G100" s="65" t="s">
        <v>15</v>
      </c>
      <c r="H100" s="96"/>
    </row>
    <row r="101" spans="1:8" s="24" customFormat="1" ht="30" customHeight="1">
      <c r="A101" s="89"/>
      <c r="B101" s="90"/>
      <c r="C101" s="92"/>
      <c r="D101" s="46" t="s">
        <v>117</v>
      </c>
      <c r="E101" s="46"/>
      <c r="F101" s="97"/>
      <c r="G101" s="65"/>
      <c r="H101" s="96"/>
    </row>
    <row r="102" spans="1:8" s="24" customFormat="1" ht="21" customHeight="1">
      <c r="A102" s="89" t="s">
        <v>118</v>
      </c>
      <c r="B102" s="90">
        <v>2220</v>
      </c>
      <c r="C102" s="91">
        <f>D102+E102</f>
        <v>41505.060000000005</v>
      </c>
      <c r="D102" s="76">
        <f>1697.4+39807.66</f>
        <v>41505.060000000005</v>
      </c>
      <c r="E102" s="76"/>
      <c r="F102" s="97"/>
      <c r="G102" s="65" t="s">
        <v>15</v>
      </c>
      <c r="H102" s="96"/>
    </row>
    <row r="103" spans="1:8" s="24" customFormat="1" ht="15" customHeight="1">
      <c r="A103" s="89"/>
      <c r="B103" s="90"/>
      <c r="C103" s="92"/>
      <c r="D103" s="46" t="s">
        <v>119</v>
      </c>
      <c r="E103" s="46"/>
      <c r="F103" s="97"/>
      <c r="G103" s="65"/>
      <c r="H103" s="96"/>
    </row>
    <row r="104" spans="1:8" s="24" customFormat="1" ht="18" customHeight="1">
      <c r="A104" s="89" t="s">
        <v>120</v>
      </c>
      <c r="B104" s="90">
        <v>2220</v>
      </c>
      <c r="C104" s="91">
        <f>D104+E104</f>
        <v>24573</v>
      </c>
      <c r="D104" s="76">
        <f>20008</f>
        <v>20008</v>
      </c>
      <c r="E104" s="76">
        <f>4565</f>
        <v>4565</v>
      </c>
      <c r="F104" s="97"/>
      <c r="G104" s="65" t="s">
        <v>15</v>
      </c>
      <c r="H104" s="96"/>
    </row>
    <row r="105" spans="1:8" s="24" customFormat="1" ht="20.25" customHeight="1">
      <c r="A105" s="89"/>
      <c r="B105" s="90"/>
      <c r="C105" s="92"/>
      <c r="D105" s="46" t="s">
        <v>121</v>
      </c>
      <c r="E105" s="46" t="s">
        <v>121</v>
      </c>
      <c r="F105" s="97"/>
      <c r="G105" s="65"/>
      <c r="H105" s="96"/>
    </row>
    <row r="106" spans="1:8" s="24" customFormat="1" ht="27" customHeight="1">
      <c r="A106" s="89" t="s">
        <v>122</v>
      </c>
      <c r="B106" s="90">
        <v>2220</v>
      </c>
      <c r="C106" s="91">
        <f>D106+E106</f>
        <v>616</v>
      </c>
      <c r="D106" s="76">
        <v>616</v>
      </c>
      <c r="E106" s="76"/>
      <c r="F106" s="97"/>
      <c r="G106" s="65" t="s">
        <v>123</v>
      </c>
      <c r="H106" s="96"/>
    </row>
    <row r="107" spans="1:8" s="24" customFormat="1" ht="15" customHeight="1">
      <c r="A107" s="89"/>
      <c r="B107" s="90"/>
      <c r="C107" s="92"/>
      <c r="D107" s="46" t="s">
        <v>124</v>
      </c>
      <c r="E107" s="46"/>
      <c r="F107" s="97"/>
      <c r="G107" s="65"/>
      <c r="H107" s="96"/>
    </row>
    <row r="108" spans="1:8" s="24" customFormat="1" ht="19.5" customHeight="1">
      <c r="A108" s="89" t="s">
        <v>125</v>
      </c>
      <c r="B108" s="90">
        <v>2220</v>
      </c>
      <c r="C108" s="91">
        <f>D108+E108</f>
        <v>13870</v>
      </c>
      <c r="D108" s="76">
        <f>8925</f>
        <v>8925</v>
      </c>
      <c r="E108" s="76">
        <f>4945</f>
        <v>4945</v>
      </c>
      <c r="F108" s="97"/>
      <c r="G108" s="65" t="s">
        <v>15</v>
      </c>
      <c r="H108" s="96"/>
    </row>
    <row r="109" spans="1:8" s="24" customFormat="1" ht="23.25" customHeight="1">
      <c r="A109" s="89"/>
      <c r="B109" s="90"/>
      <c r="C109" s="92"/>
      <c r="D109" s="46" t="s">
        <v>126</v>
      </c>
      <c r="E109" s="46" t="s">
        <v>126</v>
      </c>
      <c r="F109" s="97"/>
      <c r="G109" s="65"/>
      <c r="H109" s="96"/>
    </row>
    <row r="110" spans="1:8" s="24" customFormat="1" ht="18" customHeight="1">
      <c r="A110" s="89" t="s">
        <v>127</v>
      </c>
      <c r="B110" s="90">
        <v>2220</v>
      </c>
      <c r="C110" s="91">
        <f>D110+E110</f>
        <v>376.49</v>
      </c>
      <c r="D110" s="76">
        <f>100.49</f>
        <v>100.49</v>
      </c>
      <c r="E110" s="76">
        <f>276</f>
        <v>276</v>
      </c>
      <c r="F110" s="97"/>
      <c r="G110" s="65" t="s">
        <v>123</v>
      </c>
      <c r="H110" s="96"/>
    </row>
    <row r="111" spans="1:8" s="24" customFormat="1" ht="27" customHeight="1">
      <c r="A111" s="89"/>
      <c r="B111" s="90"/>
      <c r="C111" s="92"/>
      <c r="D111" s="46" t="s">
        <v>128</v>
      </c>
      <c r="E111" s="46" t="s">
        <v>128</v>
      </c>
      <c r="F111" s="97"/>
      <c r="G111" s="65"/>
      <c r="H111" s="96"/>
    </row>
    <row r="112" spans="1:8" s="24" customFormat="1" ht="18" customHeight="1">
      <c r="A112" s="89" t="s">
        <v>129</v>
      </c>
      <c r="B112" s="90">
        <v>2220</v>
      </c>
      <c r="C112" s="91">
        <f>D112+E112</f>
        <v>26244</v>
      </c>
      <c r="D112" s="76">
        <f>10748</f>
        <v>10748</v>
      </c>
      <c r="E112" s="76">
        <f>15496</f>
        <v>15496</v>
      </c>
      <c r="F112" s="97"/>
      <c r="G112" s="65" t="s">
        <v>15</v>
      </c>
      <c r="H112" s="96"/>
    </row>
    <row r="113" spans="1:8" s="24" customFormat="1" ht="17.25" customHeight="1">
      <c r="A113" s="89"/>
      <c r="B113" s="90"/>
      <c r="C113" s="92"/>
      <c r="D113" s="46" t="s">
        <v>130</v>
      </c>
      <c r="E113" s="46" t="s">
        <v>130</v>
      </c>
      <c r="F113" s="97"/>
      <c r="G113" s="65"/>
      <c r="H113" s="96"/>
    </row>
    <row r="114" spans="1:8" s="24" customFormat="1" ht="27" customHeight="1">
      <c r="A114" s="89" t="s">
        <v>131</v>
      </c>
      <c r="B114" s="90">
        <v>2220</v>
      </c>
      <c r="C114" s="91">
        <f>D114+E114</f>
        <v>47935</v>
      </c>
      <c r="D114" s="76">
        <f>37026</f>
        <v>37026</v>
      </c>
      <c r="E114" s="76">
        <f>10909</f>
        <v>10909</v>
      </c>
      <c r="F114" s="97"/>
      <c r="G114" s="65" t="s">
        <v>15</v>
      </c>
      <c r="H114" s="96"/>
    </row>
    <row r="115" spans="1:8" s="24" customFormat="1" ht="15" customHeight="1">
      <c r="A115" s="89"/>
      <c r="B115" s="90"/>
      <c r="C115" s="92"/>
      <c r="D115" s="46" t="s">
        <v>132</v>
      </c>
      <c r="E115" s="46" t="s">
        <v>132</v>
      </c>
      <c r="F115" s="97"/>
      <c r="G115" s="65"/>
      <c r="H115" s="96"/>
    </row>
    <row r="116" spans="1:11" s="20" customFormat="1" ht="15.75" customHeight="1">
      <c r="A116" s="98" t="s">
        <v>133</v>
      </c>
      <c r="B116" s="99"/>
      <c r="C116" s="93">
        <f>SUM(C60:C115)</f>
        <v>874470.0000000001</v>
      </c>
      <c r="D116" s="93">
        <f>SUM(D60:D115)</f>
        <v>714470.0000000001</v>
      </c>
      <c r="E116" s="93">
        <f>SUM(E60:E115)</f>
        <v>160000</v>
      </c>
      <c r="F116" s="95"/>
      <c r="G116" s="51"/>
      <c r="H116" s="100"/>
      <c r="I116" s="26">
        <f>644200+160000</f>
        <v>804200</v>
      </c>
      <c r="K116" s="20">
        <v>644200</v>
      </c>
    </row>
    <row r="117" spans="1:13" s="20" customFormat="1" ht="21" customHeight="1">
      <c r="A117" s="49"/>
      <c r="B117" s="94"/>
      <c r="C117" s="94"/>
      <c r="D117" s="94"/>
      <c r="E117" s="94"/>
      <c r="F117" s="55"/>
      <c r="G117" s="57"/>
      <c r="H117" s="59"/>
      <c r="I117" s="20">
        <v>714470</v>
      </c>
      <c r="J117" s="22">
        <f>I117-D116</f>
        <v>0</v>
      </c>
      <c r="K117" s="22">
        <f>K116-D116</f>
        <v>-70270.00000000012</v>
      </c>
      <c r="L117" s="20">
        <v>50000</v>
      </c>
      <c r="M117" s="20" t="s">
        <v>134</v>
      </c>
    </row>
    <row r="118" spans="1:13" s="20" customFormat="1" ht="18" customHeight="1">
      <c r="A118" s="69" t="s">
        <v>135</v>
      </c>
      <c r="B118" s="71">
        <v>2230</v>
      </c>
      <c r="C118" s="73">
        <f>D118+E118</f>
        <v>785</v>
      </c>
      <c r="D118" s="76">
        <v>785</v>
      </c>
      <c r="E118" s="76"/>
      <c r="F118" s="43"/>
      <c r="G118" s="65" t="s">
        <v>15</v>
      </c>
      <c r="H118" s="74"/>
      <c r="L118" s="20">
        <v>20000</v>
      </c>
      <c r="M118" s="20" t="s">
        <v>136</v>
      </c>
    </row>
    <row r="119" spans="1:13" s="20" customFormat="1" ht="14.25" customHeight="1">
      <c r="A119" s="70"/>
      <c r="B119" s="72"/>
      <c r="C119" s="65"/>
      <c r="D119" s="46" t="s">
        <v>137</v>
      </c>
      <c r="E119" s="46"/>
      <c r="F119" s="44"/>
      <c r="G119" s="65"/>
      <c r="H119" s="75"/>
      <c r="L119" s="20">
        <v>270</v>
      </c>
      <c r="M119" s="20" t="s">
        <v>71</v>
      </c>
    </row>
    <row r="120" spans="1:8" s="20" customFormat="1" ht="18" customHeight="1">
      <c r="A120" s="69" t="s">
        <v>138</v>
      </c>
      <c r="B120" s="71">
        <v>2230</v>
      </c>
      <c r="C120" s="73">
        <f>D120+E120</f>
        <v>7950</v>
      </c>
      <c r="D120" s="76">
        <v>7950</v>
      </c>
      <c r="E120" s="76"/>
      <c r="F120" s="85"/>
      <c r="G120" s="65" t="s">
        <v>15</v>
      </c>
      <c r="H120" s="87"/>
    </row>
    <row r="121" spans="1:8" s="20" customFormat="1" ht="18" customHeight="1">
      <c r="A121" s="70"/>
      <c r="B121" s="72"/>
      <c r="C121" s="65"/>
      <c r="D121" s="46" t="s">
        <v>139</v>
      </c>
      <c r="E121" s="46"/>
      <c r="F121" s="86"/>
      <c r="G121" s="65"/>
      <c r="H121" s="88"/>
    </row>
    <row r="122" spans="1:8" s="20" customFormat="1" ht="18.75" customHeight="1">
      <c r="A122" s="69" t="s">
        <v>140</v>
      </c>
      <c r="B122" s="71">
        <v>2230</v>
      </c>
      <c r="C122" s="73">
        <f>D122+E122</f>
        <v>4738</v>
      </c>
      <c r="D122" s="76">
        <v>4738</v>
      </c>
      <c r="E122" s="76"/>
      <c r="F122" s="43"/>
      <c r="G122" s="65" t="s">
        <v>15</v>
      </c>
      <c r="H122" s="74"/>
    </row>
    <row r="123" spans="1:8" s="20" customFormat="1" ht="18" customHeight="1">
      <c r="A123" s="70"/>
      <c r="B123" s="72"/>
      <c r="C123" s="65"/>
      <c r="D123" s="46" t="s">
        <v>141</v>
      </c>
      <c r="E123" s="46"/>
      <c r="F123" s="44"/>
      <c r="G123" s="65"/>
      <c r="H123" s="75"/>
    </row>
    <row r="124" spans="1:8" s="20" customFormat="1" ht="18" customHeight="1">
      <c r="A124" s="81" t="s">
        <v>142</v>
      </c>
      <c r="B124" s="71">
        <v>2230</v>
      </c>
      <c r="C124" s="73">
        <f>D124+E124</f>
        <v>9000</v>
      </c>
      <c r="D124" s="76">
        <v>9000</v>
      </c>
      <c r="E124" s="76"/>
      <c r="F124" s="85"/>
      <c r="G124" s="65" t="s">
        <v>15</v>
      </c>
      <c r="H124" s="87"/>
    </row>
    <row r="125" spans="1:8" s="20" customFormat="1" ht="30.75" customHeight="1">
      <c r="A125" s="82"/>
      <c r="B125" s="72"/>
      <c r="C125" s="65"/>
      <c r="D125" s="46" t="s">
        <v>143</v>
      </c>
      <c r="E125" s="46"/>
      <c r="F125" s="86"/>
      <c r="G125" s="65"/>
      <c r="H125" s="88"/>
    </row>
    <row r="126" spans="1:8" s="20" customFormat="1" ht="14.25" customHeight="1">
      <c r="A126" s="69" t="s">
        <v>144</v>
      </c>
      <c r="B126" s="71">
        <v>2230</v>
      </c>
      <c r="C126" s="73">
        <f>D126+E126</f>
        <v>2550</v>
      </c>
      <c r="D126" s="76">
        <v>2550</v>
      </c>
      <c r="E126" s="76"/>
      <c r="F126" s="79"/>
      <c r="G126" s="65" t="s">
        <v>15</v>
      </c>
      <c r="H126" s="74"/>
    </row>
    <row r="127" spans="1:8" s="20" customFormat="1" ht="20.25" customHeight="1">
      <c r="A127" s="70"/>
      <c r="B127" s="72"/>
      <c r="C127" s="65"/>
      <c r="D127" s="46" t="s">
        <v>145</v>
      </c>
      <c r="E127" s="46"/>
      <c r="F127" s="80"/>
      <c r="G127" s="65"/>
      <c r="H127" s="75"/>
    </row>
    <row r="128" spans="1:8" s="20" customFormat="1" ht="18" customHeight="1">
      <c r="A128" s="81" t="s">
        <v>146</v>
      </c>
      <c r="B128" s="71">
        <v>2230</v>
      </c>
      <c r="C128" s="73">
        <f>D128+E128</f>
        <v>1650</v>
      </c>
      <c r="D128" s="76">
        <v>1650</v>
      </c>
      <c r="E128" s="76"/>
      <c r="F128" s="85"/>
      <c r="G128" s="65" t="s">
        <v>15</v>
      </c>
      <c r="H128" s="87"/>
    </row>
    <row r="129" spans="1:8" s="20" customFormat="1" ht="24" customHeight="1">
      <c r="A129" s="82"/>
      <c r="B129" s="72"/>
      <c r="C129" s="65"/>
      <c r="D129" s="46" t="s">
        <v>147</v>
      </c>
      <c r="E129" s="46"/>
      <c r="F129" s="86"/>
      <c r="G129" s="65"/>
      <c r="H129" s="88"/>
    </row>
    <row r="130" spans="1:8" s="20" customFormat="1" ht="15" customHeight="1">
      <c r="A130" s="81" t="s">
        <v>148</v>
      </c>
      <c r="B130" s="71">
        <v>2230</v>
      </c>
      <c r="C130" s="73">
        <f>D130+E130</f>
        <v>53000</v>
      </c>
      <c r="D130" s="76">
        <v>53000</v>
      </c>
      <c r="E130" s="76"/>
      <c r="F130" s="85"/>
      <c r="G130" s="65" t="s">
        <v>15</v>
      </c>
      <c r="H130" s="87"/>
    </row>
    <row r="131" spans="1:8" s="20" customFormat="1" ht="24" customHeight="1">
      <c r="A131" s="82"/>
      <c r="B131" s="72"/>
      <c r="C131" s="65"/>
      <c r="D131" s="46" t="s">
        <v>149</v>
      </c>
      <c r="E131" s="46"/>
      <c r="F131" s="86"/>
      <c r="G131" s="65"/>
      <c r="H131" s="88"/>
    </row>
    <row r="132" spans="1:8" s="20" customFormat="1" ht="14.25" customHeight="1">
      <c r="A132" s="81" t="s">
        <v>150</v>
      </c>
      <c r="B132" s="71">
        <v>2230</v>
      </c>
      <c r="C132" s="73">
        <f>D132+E132</f>
        <v>7560</v>
      </c>
      <c r="D132" s="76">
        <v>7560</v>
      </c>
      <c r="E132" s="76"/>
      <c r="F132" s="85"/>
      <c r="G132" s="65" t="s">
        <v>15</v>
      </c>
      <c r="H132" s="87"/>
    </row>
    <row r="133" spans="1:8" s="20" customFormat="1" ht="25.5" customHeight="1">
      <c r="A133" s="82"/>
      <c r="B133" s="72"/>
      <c r="C133" s="65"/>
      <c r="D133" s="46" t="s">
        <v>151</v>
      </c>
      <c r="E133" s="46"/>
      <c r="F133" s="86"/>
      <c r="G133" s="65"/>
      <c r="H133" s="88"/>
    </row>
    <row r="134" spans="1:8" s="20" customFormat="1" ht="12" customHeight="1">
      <c r="A134" s="81" t="s">
        <v>152</v>
      </c>
      <c r="B134" s="71">
        <v>2230</v>
      </c>
      <c r="C134" s="73">
        <f>D134+E134</f>
        <v>29400</v>
      </c>
      <c r="D134" s="76">
        <v>29400</v>
      </c>
      <c r="E134" s="76"/>
      <c r="F134" s="85"/>
      <c r="G134" s="65" t="s">
        <v>15</v>
      </c>
      <c r="H134" s="87"/>
    </row>
    <row r="135" spans="1:8" s="20" customFormat="1" ht="31.5" customHeight="1">
      <c r="A135" s="82"/>
      <c r="B135" s="72"/>
      <c r="C135" s="65"/>
      <c r="D135" s="46" t="s">
        <v>153</v>
      </c>
      <c r="E135" s="46"/>
      <c r="F135" s="86"/>
      <c r="G135" s="65"/>
      <c r="H135" s="88"/>
    </row>
    <row r="136" spans="1:8" s="20" customFormat="1" ht="18" customHeight="1">
      <c r="A136" s="81" t="s">
        <v>154</v>
      </c>
      <c r="B136" s="71">
        <v>2230</v>
      </c>
      <c r="C136" s="73">
        <f>D136+E136</f>
        <v>5610</v>
      </c>
      <c r="D136" s="76">
        <v>5610</v>
      </c>
      <c r="E136" s="76"/>
      <c r="F136" s="85"/>
      <c r="G136" s="65" t="s">
        <v>15</v>
      </c>
      <c r="H136" s="87"/>
    </row>
    <row r="137" spans="1:8" s="20" customFormat="1" ht="25.5" customHeight="1">
      <c r="A137" s="82"/>
      <c r="B137" s="72"/>
      <c r="C137" s="65"/>
      <c r="D137" s="46" t="s">
        <v>155</v>
      </c>
      <c r="E137" s="46"/>
      <c r="F137" s="86"/>
      <c r="G137" s="65"/>
      <c r="H137" s="88"/>
    </row>
    <row r="138" spans="1:8" s="20" customFormat="1" ht="15" customHeight="1">
      <c r="A138" s="81" t="s">
        <v>156</v>
      </c>
      <c r="B138" s="71">
        <v>2230</v>
      </c>
      <c r="C138" s="73">
        <f>D138+E138</f>
        <v>3780</v>
      </c>
      <c r="D138" s="76">
        <f>2080+1700</f>
        <v>3780</v>
      </c>
      <c r="E138" s="76"/>
      <c r="F138" s="85"/>
      <c r="G138" s="65" t="s">
        <v>15</v>
      </c>
      <c r="H138" s="87"/>
    </row>
    <row r="139" spans="1:8" s="20" customFormat="1" ht="31.5" customHeight="1">
      <c r="A139" s="82"/>
      <c r="B139" s="72"/>
      <c r="C139" s="65"/>
      <c r="D139" s="46" t="s">
        <v>157</v>
      </c>
      <c r="E139" s="46"/>
      <c r="F139" s="86"/>
      <c r="G139" s="65"/>
      <c r="H139" s="88"/>
    </row>
    <row r="140" spans="1:8" s="20" customFormat="1" ht="21" customHeight="1">
      <c r="A140" s="81" t="s">
        <v>158</v>
      </c>
      <c r="B140" s="71">
        <v>2230</v>
      </c>
      <c r="C140" s="73">
        <f>D140+E140</f>
        <v>4950</v>
      </c>
      <c r="D140" s="76">
        <v>4950</v>
      </c>
      <c r="E140" s="76"/>
      <c r="F140" s="85"/>
      <c r="G140" s="65" t="s">
        <v>15</v>
      </c>
      <c r="H140" s="87"/>
    </row>
    <row r="141" spans="1:8" s="20" customFormat="1" ht="21" customHeight="1">
      <c r="A141" s="82"/>
      <c r="B141" s="72"/>
      <c r="C141" s="65"/>
      <c r="D141" s="46" t="s">
        <v>159</v>
      </c>
      <c r="E141" s="46"/>
      <c r="F141" s="86"/>
      <c r="G141" s="65"/>
      <c r="H141" s="88"/>
    </row>
    <row r="142" spans="1:8" s="20" customFormat="1" ht="30" customHeight="1">
      <c r="A142" s="81" t="s">
        <v>160</v>
      </c>
      <c r="B142" s="71">
        <v>2230</v>
      </c>
      <c r="C142" s="73">
        <f>D142+E142</f>
        <v>12610</v>
      </c>
      <c r="D142" s="76">
        <v>12610</v>
      </c>
      <c r="E142" s="76"/>
      <c r="F142" s="85"/>
      <c r="G142" s="65" t="s">
        <v>15</v>
      </c>
      <c r="H142" s="87"/>
    </row>
    <row r="143" spans="1:8" s="20" customFormat="1" ht="14.25" customHeight="1">
      <c r="A143" s="82"/>
      <c r="B143" s="72"/>
      <c r="C143" s="65"/>
      <c r="D143" s="46" t="s">
        <v>161</v>
      </c>
      <c r="E143" s="46"/>
      <c r="F143" s="86"/>
      <c r="G143" s="65"/>
      <c r="H143" s="88"/>
    </row>
    <row r="144" spans="1:8" s="20" customFormat="1" ht="29.25" customHeight="1">
      <c r="A144" s="81" t="s">
        <v>162</v>
      </c>
      <c r="B144" s="71">
        <v>2230</v>
      </c>
      <c r="C144" s="73">
        <f>D144+E144</f>
        <v>12600</v>
      </c>
      <c r="D144" s="76">
        <v>12600</v>
      </c>
      <c r="E144" s="76"/>
      <c r="F144" s="85"/>
      <c r="G144" s="65" t="s">
        <v>15</v>
      </c>
      <c r="H144" s="87"/>
    </row>
    <row r="145" spans="1:8" s="20" customFormat="1" ht="15" customHeight="1">
      <c r="A145" s="82"/>
      <c r="B145" s="72"/>
      <c r="C145" s="65"/>
      <c r="D145" s="46" t="s">
        <v>163</v>
      </c>
      <c r="E145" s="46"/>
      <c r="F145" s="86"/>
      <c r="G145" s="65"/>
      <c r="H145" s="88"/>
    </row>
    <row r="146" spans="1:8" s="20" customFormat="1" ht="19.5" customHeight="1">
      <c r="A146" s="81" t="s">
        <v>164</v>
      </c>
      <c r="B146" s="71">
        <v>2230</v>
      </c>
      <c r="C146" s="73">
        <f>D146+E146</f>
        <v>15750</v>
      </c>
      <c r="D146" s="76">
        <v>15750</v>
      </c>
      <c r="E146" s="76"/>
      <c r="F146" s="85"/>
      <c r="G146" s="65" t="s">
        <v>15</v>
      </c>
      <c r="H146" s="87"/>
    </row>
    <row r="147" spans="1:8" s="20" customFormat="1" ht="24" customHeight="1">
      <c r="A147" s="82"/>
      <c r="B147" s="72"/>
      <c r="C147" s="65"/>
      <c r="D147" s="46" t="s">
        <v>165</v>
      </c>
      <c r="E147" s="46"/>
      <c r="F147" s="86"/>
      <c r="G147" s="65"/>
      <c r="H147" s="88"/>
    </row>
    <row r="148" spans="1:8" s="20" customFormat="1" ht="26.25" customHeight="1">
      <c r="A148" s="81" t="s">
        <v>166</v>
      </c>
      <c r="B148" s="71">
        <v>2230</v>
      </c>
      <c r="C148" s="73">
        <f>D148+E148</f>
        <v>13460</v>
      </c>
      <c r="D148" s="76">
        <v>13460</v>
      </c>
      <c r="E148" s="76"/>
      <c r="F148" s="85"/>
      <c r="G148" s="65" t="s">
        <v>15</v>
      </c>
      <c r="H148" s="87"/>
    </row>
    <row r="149" spans="1:8" s="20" customFormat="1" ht="16.5" customHeight="1">
      <c r="A149" s="82"/>
      <c r="B149" s="72"/>
      <c r="C149" s="65"/>
      <c r="D149" s="46" t="s">
        <v>167</v>
      </c>
      <c r="E149" s="46"/>
      <c r="F149" s="86"/>
      <c r="G149" s="65"/>
      <c r="H149" s="88"/>
    </row>
    <row r="150" spans="1:8" s="20" customFormat="1" ht="21" customHeight="1">
      <c r="A150" s="81" t="s">
        <v>168</v>
      </c>
      <c r="B150" s="71">
        <v>2230</v>
      </c>
      <c r="C150" s="73">
        <f>D150+E150</f>
        <v>4283</v>
      </c>
      <c r="D150" s="76">
        <v>4283</v>
      </c>
      <c r="E150" s="76"/>
      <c r="F150" s="85"/>
      <c r="G150" s="65" t="s">
        <v>15</v>
      </c>
      <c r="H150" s="87"/>
    </row>
    <row r="151" spans="1:8" s="20" customFormat="1" ht="15" customHeight="1">
      <c r="A151" s="82"/>
      <c r="B151" s="72"/>
      <c r="C151" s="65"/>
      <c r="D151" s="46" t="s">
        <v>169</v>
      </c>
      <c r="E151" s="46"/>
      <c r="F151" s="86"/>
      <c r="G151" s="65"/>
      <c r="H151" s="88"/>
    </row>
    <row r="152" spans="1:8" s="20" customFormat="1" ht="22.5" customHeight="1">
      <c r="A152" s="81" t="s">
        <v>170</v>
      </c>
      <c r="B152" s="71">
        <v>2230</v>
      </c>
      <c r="C152" s="73">
        <f>D152+E152</f>
        <v>4500</v>
      </c>
      <c r="D152" s="76">
        <v>4500</v>
      </c>
      <c r="E152" s="76"/>
      <c r="F152" s="85"/>
      <c r="G152" s="65" t="s">
        <v>15</v>
      </c>
      <c r="H152" s="87"/>
    </row>
    <row r="153" spans="1:8" s="20" customFormat="1" ht="15" customHeight="1">
      <c r="A153" s="82"/>
      <c r="B153" s="72"/>
      <c r="C153" s="65"/>
      <c r="D153" s="46" t="s">
        <v>171</v>
      </c>
      <c r="E153" s="46"/>
      <c r="F153" s="86"/>
      <c r="G153" s="65"/>
      <c r="H153" s="88"/>
    </row>
    <row r="154" spans="1:8" s="20" customFormat="1" ht="19.5" customHeight="1">
      <c r="A154" s="81" t="s">
        <v>172</v>
      </c>
      <c r="B154" s="71">
        <v>2230</v>
      </c>
      <c r="C154" s="73">
        <f>D154+E154</f>
        <v>1120</v>
      </c>
      <c r="D154" s="76">
        <v>1120</v>
      </c>
      <c r="E154" s="76"/>
      <c r="F154" s="85"/>
      <c r="G154" s="65" t="s">
        <v>15</v>
      </c>
      <c r="H154" s="87"/>
    </row>
    <row r="155" spans="1:8" s="20" customFormat="1" ht="21" customHeight="1">
      <c r="A155" s="82"/>
      <c r="B155" s="72"/>
      <c r="C155" s="65"/>
      <c r="D155" s="46" t="s">
        <v>173</v>
      </c>
      <c r="E155" s="46"/>
      <c r="F155" s="86"/>
      <c r="G155" s="65"/>
      <c r="H155" s="88"/>
    </row>
    <row r="156" spans="1:8" s="20" customFormat="1" ht="23.25" customHeight="1">
      <c r="A156" s="81" t="s">
        <v>174</v>
      </c>
      <c r="B156" s="71">
        <v>2230</v>
      </c>
      <c r="C156" s="73">
        <f>D156+E156</f>
        <v>13592</v>
      </c>
      <c r="D156" s="76">
        <v>13592</v>
      </c>
      <c r="E156" s="76"/>
      <c r="F156" s="85"/>
      <c r="G156" s="65" t="s">
        <v>15</v>
      </c>
      <c r="H156" s="87"/>
    </row>
    <row r="157" spans="1:8" s="20" customFormat="1" ht="21" customHeight="1">
      <c r="A157" s="82"/>
      <c r="B157" s="72"/>
      <c r="C157" s="65"/>
      <c r="D157" s="46" t="s">
        <v>175</v>
      </c>
      <c r="E157" s="46"/>
      <c r="F157" s="86"/>
      <c r="G157" s="65"/>
      <c r="H157" s="88"/>
    </row>
    <row r="158" spans="1:8" s="20" customFormat="1" ht="19.5" customHeight="1">
      <c r="A158" s="81" t="s">
        <v>176</v>
      </c>
      <c r="B158" s="71">
        <v>2230</v>
      </c>
      <c r="C158" s="73">
        <f>D158+E158</f>
        <v>26670</v>
      </c>
      <c r="D158" s="76">
        <v>26670</v>
      </c>
      <c r="E158" s="76"/>
      <c r="F158" s="85"/>
      <c r="G158" s="65" t="s">
        <v>15</v>
      </c>
      <c r="H158" s="87"/>
    </row>
    <row r="159" spans="1:8" s="20" customFormat="1" ht="19.5" customHeight="1">
      <c r="A159" s="82"/>
      <c r="B159" s="72"/>
      <c r="C159" s="65"/>
      <c r="D159" s="46" t="s">
        <v>177</v>
      </c>
      <c r="E159" s="46"/>
      <c r="F159" s="86"/>
      <c r="G159" s="65"/>
      <c r="H159" s="88"/>
    </row>
    <row r="160" spans="1:8" s="20" customFormat="1" ht="21" customHeight="1">
      <c r="A160" s="81" t="s">
        <v>178</v>
      </c>
      <c r="B160" s="71">
        <v>2230</v>
      </c>
      <c r="C160" s="73">
        <f>D160+E160</f>
        <v>292</v>
      </c>
      <c r="D160" s="76">
        <v>292</v>
      </c>
      <c r="E160" s="76"/>
      <c r="F160" s="85"/>
      <c r="G160" s="65" t="s">
        <v>15</v>
      </c>
      <c r="H160" s="87"/>
    </row>
    <row r="161" spans="1:8" s="20" customFormat="1" ht="27" customHeight="1">
      <c r="A161" s="82"/>
      <c r="B161" s="72"/>
      <c r="C161" s="65"/>
      <c r="D161" s="46" t="s">
        <v>179</v>
      </c>
      <c r="E161" s="46"/>
      <c r="F161" s="86"/>
      <c r="G161" s="65"/>
      <c r="H161" s="88"/>
    </row>
    <row r="162" spans="1:8" s="20" customFormat="1" ht="15" customHeight="1">
      <c r="A162" s="81" t="s">
        <v>180</v>
      </c>
      <c r="B162" s="71">
        <v>2230</v>
      </c>
      <c r="C162" s="73">
        <f>D162+E162</f>
        <v>4095</v>
      </c>
      <c r="D162" s="76">
        <v>4095</v>
      </c>
      <c r="E162" s="76"/>
      <c r="F162" s="85"/>
      <c r="G162" s="65" t="s">
        <v>15</v>
      </c>
      <c r="H162" s="87"/>
    </row>
    <row r="163" spans="1:8" s="20" customFormat="1" ht="21" customHeight="1">
      <c r="A163" s="82"/>
      <c r="B163" s="72"/>
      <c r="C163" s="65"/>
      <c r="D163" s="46" t="s">
        <v>181</v>
      </c>
      <c r="E163" s="46"/>
      <c r="F163" s="86"/>
      <c r="G163" s="65"/>
      <c r="H163" s="88"/>
    </row>
    <row r="164" spans="1:8" s="20" customFormat="1" ht="27.75" customHeight="1">
      <c r="A164" s="81" t="s">
        <v>182</v>
      </c>
      <c r="B164" s="71">
        <v>2230</v>
      </c>
      <c r="C164" s="73">
        <f>D164+E164</f>
        <v>6970</v>
      </c>
      <c r="D164" s="76">
        <v>6970</v>
      </c>
      <c r="E164" s="76"/>
      <c r="F164" s="85"/>
      <c r="G164" s="65" t="s">
        <v>15</v>
      </c>
      <c r="H164" s="87"/>
    </row>
    <row r="165" spans="1:8" s="20" customFormat="1" ht="21.75" customHeight="1">
      <c r="A165" s="82"/>
      <c r="B165" s="72"/>
      <c r="C165" s="65"/>
      <c r="D165" s="46" t="s">
        <v>183</v>
      </c>
      <c r="E165" s="46"/>
      <c r="F165" s="86"/>
      <c r="G165" s="65"/>
      <c r="H165" s="88"/>
    </row>
    <row r="166" spans="1:8" s="20" customFormat="1" ht="17.25" customHeight="1">
      <c r="A166" s="81" t="s">
        <v>184</v>
      </c>
      <c r="B166" s="71">
        <v>2230</v>
      </c>
      <c r="C166" s="73">
        <f>D166+E166</f>
        <v>4675</v>
      </c>
      <c r="D166" s="76">
        <v>4675</v>
      </c>
      <c r="E166" s="76"/>
      <c r="F166" s="85"/>
      <c r="G166" s="65" t="s">
        <v>15</v>
      </c>
      <c r="H166" s="87"/>
    </row>
    <row r="167" spans="1:8" s="20" customFormat="1" ht="15" customHeight="1">
      <c r="A167" s="82"/>
      <c r="B167" s="72"/>
      <c r="C167" s="65"/>
      <c r="D167" s="46" t="s">
        <v>185</v>
      </c>
      <c r="E167" s="46"/>
      <c r="F167" s="86"/>
      <c r="G167" s="65"/>
      <c r="H167" s="88"/>
    </row>
    <row r="168" spans="1:8" s="20" customFormat="1" ht="19.5" customHeight="1">
      <c r="A168" s="81" t="s">
        <v>186</v>
      </c>
      <c r="B168" s="71">
        <v>2230</v>
      </c>
      <c r="C168" s="73">
        <f>D168+E168</f>
        <v>410</v>
      </c>
      <c r="D168" s="76">
        <v>410</v>
      </c>
      <c r="E168" s="76"/>
      <c r="F168" s="85"/>
      <c r="G168" s="65" t="s">
        <v>15</v>
      </c>
      <c r="H168" s="87"/>
    </row>
    <row r="169" spans="1:8" s="20" customFormat="1" ht="17.25" customHeight="1">
      <c r="A169" s="82"/>
      <c r="B169" s="72"/>
      <c r="C169" s="65"/>
      <c r="D169" s="46" t="s">
        <v>187</v>
      </c>
      <c r="E169" s="46"/>
      <c r="F169" s="86"/>
      <c r="G169" s="65"/>
      <c r="H169" s="88"/>
    </row>
    <row r="170" spans="1:8" s="20" customFormat="1" ht="14.25" customHeight="1">
      <c r="A170" s="48" t="s">
        <v>188</v>
      </c>
      <c r="B170" s="50"/>
      <c r="C170" s="45">
        <f>SUM(C118:C169)</f>
        <v>252000</v>
      </c>
      <c r="D170" s="45">
        <f>SUM(D118:D169)</f>
        <v>252000</v>
      </c>
      <c r="E170" s="50"/>
      <c r="F170" s="54" t="s">
        <v>189</v>
      </c>
      <c r="G170" s="57"/>
      <c r="H170" s="58"/>
    </row>
    <row r="171" spans="1:8" s="20" customFormat="1" ht="15" customHeight="1">
      <c r="A171" s="49"/>
      <c r="B171" s="51"/>
      <c r="C171" s="51"/>
      <c r="D171" s="51"/>
      <c r="E171" s="51"/>
      <c r="F171" s="55"/>
      <c r="G171" s="57"/>
      <c r="H171" s="59"/>
    </row>
    <row r="172" spans="1:8" s="20" customFormat="1" ht="27" customHeight="1">
      <c r="A172" s="69" t="s">
        <v>190</v>
      </c>
      <c r="B172" s="71">
        <v>2240</v>
      </c>
      <c r="C172" s="76">
        <f>D172+E172</f>
        <v>34212</v>
      </c>
      <c r="D172" s="76">
        <v>34212</v>
      </c>
      <c r="E172" s="76"/>
      <c r="F172" s="43"/>
      <c r="G172" s="65" t="s">
        <v>15</v>
      </c>
      <c r="H172" s="74"/>
    </row>
    <row r="173" spans="1:8" s="20" customFormat="1" ht="15.75" customHeight="1">
      <c r="A173" s="70"/>
      <c r="B173" s="72"/>
      <c r="C173" s="46"/>
      <c r="D173" s="46"/>
      <c r="E173" s="46"/>
      <c r="F173" s="44"/>
      <c r="G173" s="65"/>
      <c r="H173" s="75"/>
    </row>
    <row r="174" spans="1:8" s="20" customFormat="1" ht="27.75" customHeight="1">
      <c r="A174" s="69" t="s">
        <v>191</v>
      </c>
      <c r="B174" s="83">
        <v>2240</v>
      </c>
      <c r="C174" s="76">
        <f>D174+E174</f>
        <v>14838</v>
      </c>
      <c r="D174" s="76">
        <f>16383-3900</f>
        <v>12483</v>
      </c>
      <c r="E174" s="76">
        <f>2355</f>
        <v>2355</v>
      </c>
      <c r="F174" s="85"/>
      <c r="G174" s="65" t="s">
        <v>15</v>
      </c>
      <c r="H174" s="87" t="s">
        <v>192</v>
      </c>
    </row>
    <row r="175" spans="1:8" s="20" customFormat="1" ht="18" customHeight="1">
      <c r="A175" s="70"/>
      <c r="B175" s="84"/>
      <c r="C175" s="46"/>
      <c r="D175" s="46" t="s">
        <v>193</v>
      </c>
      <c r="E175" s="46" t="s">
        <v>193</v>
      </c>
      <c r="F175" s="86"/>
      <c r="G175" s="65"/>
      <c r="H175" s="88"/>
    </row>
    <row r="176" spans="1:8" s="20" customFormat="1" ht="25.5" customHeight="1">
      <c r="A176" s="69" t="s">
        <v>194</v>
      </c>
      <c r="B176" s="71">
        <v>2240</v>
      </c>
      <c r="C176" s="76">
        <f>D176+E176</f>
        <v>3000</v>
      </c>
      <c r="D176" s="76">
        <f>7000-4000</f>
        <v>3000</v>
      </c>
      <c r="E176" s="76"/>
      <c r="F176" s="43"/>
      <c r="G176" s="65" t="s">
        <v>17</v>
      </c>
      <c r="H176" s="74" t="s">
        <v>195</v>
      </c>
    </row>
    <row r="177" spans="1:8" s="20" customFormat="1" ht="22.5" customHeight="1">
      <c r="A177" s="70"/>
      <c r="B177" s="72"/>
      <c r="C177" s="46"/>
      <c r="D177" s="46" t="s">
        <v>196</v>
      </c>
      <c r="E177" s="46"/>
      <c r="F177" s="44"/>
      <c r="G177" s="65"/>
      <c r="H177" s="75"/>
    </row>
    <row r="178" spans="1:8" s="20" customFormat="1" ht="15" customHeight="1">
      <c r="A178" s="81" t="s">
        <v>197</v>
      </c>
      <c r="B178" s="83">
        <v>2240</v>
      </c>
      <c r="C178" s="76">
        <f>D178+E178</f>
        <v>21940</v>
      </c>
      <c r="D178" s="76">
        <f>18000+40</f>
        <v>18040</v>
      </c>
      <c r="E178" s="76">
        <f>3900</f>
        <v>3900</v>
      </c>
      <c r="F178" s="85"/>
      <c r="G178" s="65" t="s">
        <v>15</v>
      </c>
      <c r="H178" s="87" t="s">
        <v>198</v>
      </c>
    </row>
    <row r="179" spans="1:8" s="20" customFormat="1" ht="21.75" customHeight="1">
      <c r="A179" s="82"/>
      <c r="B179" s="84"/>
      <c r="C179" s="46"/>
      <c r="D179" s="46" t="s">
        <v>199</v>
      </c>
      <c r="E179" s="46" t="s">
        <v>199</v>
      </c>
      <c r="F179" s="86"/>
      <c r="G179" s="65"/>
      <c r="H179" s="88"/>
    </row>
    <row r="180" spans="1:8" s="20" customFormat="1" ht="22.5" customHeight="1">
      <c r="A180" s="69" t="s">
        <v>200</v>
      </c>
      <c r="B180" s="77">
        <v>2240</v>
      </c>
      <c r="C180" s="76">
        <f>D180+E180</f>
        <v>600</v>
      </c>
      <c r="D180" s="76">
        <v>600</v>
      </c>
      <c r="E180" s="76"/>
      <c r="F180" s="79"/>
      <c r="G180" s="65" t="s">
        <v>123</v>
      </c>
      <c r="H180" s="74"/>
    </row>
    <row r="181" spans="1:8" s="20" customFormat="1" ht="20.25" customHeight="1">
      <c r="A181" s="70"/>
      <c r="B181" s="78"/>
      <c r="C181" s="46"/>
      <c r="D181" s="46"/>
      <c r="E181" s="46"/>
      <c r="F181" s="80"/>
      <c r="G181" s="65"/>
      <c r="H181" s="75"/>
    </row>
    <row r="182" spans="1:8" s="20" customFormat="1" ht="15" customHeight="1">
      <c r="A182" s="81" t="s">
        <v>201</v>
      </c>
      <c r="B182" s="83">
        <v>2240</v>
      </c>
      <c r="C182" s="76">
        <f>D182+E182</f>
        <v>4784</v>
      </c>
      <c r="D182" s="76">
        <v>3100</v>
      </c>
      <c r="E182" s="76">
        <v>1684</v>
      </c>
      <c r="F182" s="85"/>
      <c r="G182" s="65" t="s">
        <v>15</v>
      </c>
      <c r="H182" s="87"/>
    </row>
    <row r="183" spans="1:8" s="20" customFormat="1" ht="15" customHeight="1">
      <c r="A183" s="82"/>
      <c r="B183" s="84"/>
      <c r="C183" s="46"/>
      <c r="D183" s="46"/>
      <c r="E183" s="46" t="s">
        <v>202</v>
      </c>
      <c r="F183" s="86"/>
      <c r="G183" s="65"/>
      <c r="H183" s="88"/>
    </row>
    <row r="184" spans="1:8" s="20" customFormat="1" ht="15" customHeight="1">
      <c r="A184" s="81" t="s">
        <v>203</v>
      </c>
      <c r="B184" s="83">
        <v>2240</v>
      </c>
      <c r="C184" s="76">
        <f>D184+E184</f>
        <v>9800</v>
      </c>
      <c r="D184" s="76">
        <v>9800</v>
      </c>
      <c r="E184" s="76"/>
      <c r="F184" s="85"/>
      <c r="G184" s="65" t="s">
        <v>204</v>
      </c>
      <c r="H184" s="87" t="s">
        <v>205</v>
      </c>
    </row>
    <row r="185" spans="1:8" s="20" customFormat="1" ht="24" customHeight="1">
      <c r="A185" s="82"/>
      <c r="B185" s="84"/>
      <c r="C185" s="46"/>
      <c r="D185" s="46" t="s">
        <v>206</v>
      </c>
      <c r="E185" s="46"/>
      <c r="F185" s="86"/>
      <c r="G185" s="65"/>
      <c r="H185" s="88"/>
    </row>
    <row r="186" spans="1:8" s="20" customFormat="1" ht="9" customHeight="1">
      <c r="A186" s="81" t="s">
        <v>207</v>
      </c>
      <c r="B186" s="83">
        <v>2240</v>
      </c>
      <c r="C186" s="76">
        <f>D186+E186</f>
        <v>23634.8</v>
      </c>
      <c r="D186" s="76">
        <f>19377.6</f>
        <v>19377.6</v>
      </c>
      <c r="E186" s="76">
        <f>4257.2</f>
        <v>4257.2</v>
      </c>
      <c r="F186" s="85"/>
      <c r="G186" s="65" t="s">
        <v>15</v>
      </c>
      <c r="H186" s="87"/>
    </row>
    <row r="187" spans="1:8" s="20" customFormat="1" ht="31.5" customHeight="1">
      <c r="A187" s="82"/>
      <c r="B187" s="84"/>
      <c r="C187" s="46"/>
      <c r="D187" s="46" t="s">
        <v>208</v>
      </c>
      <c r="E187" s="46" t="s">
        <v>208</v>
      </c>
      <c r="F187" s="86"/>
      <c r="G187" s="65"/>
      <c r="H187" s="88"/>
    </row>
    <row r="188" spans="1:8" s="20" customFormat="1" ht="12" customHeight="1">
      <c r="A188" s="81" t="s">
        <v>209</v>
      </c>
      <c r="B188" s="83">
        <v>2240</v>
      </c>
      <c r="C188" s="76">
        <f>D188+E188</f>
        <v>702.8</v>
      </c>
      <c r="D188" s="76"/>
      <c r="E188" s="76">
        <v>702.8</v>
      </c>
      <c r="F188" s="85"/>
      <c r="G188" s="65" t="s">
        <v>123</v>
      </c>
      <c r="H188" s="87"/>
    </row>
    <row r="189" spans="1:8" s="20" customFormat="1" ht="31.5" customHeight="1">
      <c r="A189" s="82"/>
      <c r="B189" s="84"/>
      <c r="C189" s="46"/>
      <c r="D189" s="46"/>
      <c r="E189" s="46" t="s">
        <v>210</v>
      </c>
      <c r="F189" s="86"/>
      <c r="G189" s="65"/>
      <c r="H189" s="88"/>
    </row>
    <row r="190" spans="1:8" s="20" customFormat="1" ht="12" customHeight="1">
      <c r="A190" s="81" t="s">
        <v>211</v>
      </c>
      <c r="B190" s="83">
        <v>2240</v>
      </c>
      <c r="C190" s="76">
        <f>D190+E190</f>
        <v>6144</v>
      </c>
      <c r="D190" s="76">
        <f>408</f>
        <v>408</v>
      </c>
      <c r="E190" s="76">
        <f>5736</f>
        <v>5736</v>
      </c>
      <c r="F190" s="85"/>
      <c r="G190" s="65" t="s">
        <v>15</v>
      </c>
      <c r="H190" s="87"/>
    </row>
    <row r="191" spans="1:8" s="20" customFormat="1" ht="21" customHeight="1">
      <c r="A191" s="82"/>
      <c r="B191" s="84"/>
      <c r="C191" s="46"/>
      <c r="D191" s="46" t="s">
        <v>212</v>
      </c>
      <c r="E191" s="46" t="s">
        <v>212</v>
      </c>
      <c r="F191" s="86"/>
      <c r="G191" s="65"/>
      <c r="H191" s="88"/>
    </row>
    <row r="192" spans="1:8" s="20" customFormat="1" ht="24" customHeight="1">
      <c r="A192" s="81" t="s">
        <v>213</v>
      </c>
      <c r="B192" s="83">
        <v>2240</v>
      </c>
      <c r="C192" s="76">
        <f>D192+E192</f>
        <v>2000</v>
      </c>
      <c r="D192" s="76">
        <v>2000</v>
      </c>
      <c r="E192" s="76"/>
      <c r="F192" s="85"/>
      <c r="G192" s="65" t="s">
        <v>214</v>
      </c>
      <c r="H192" s="87"/>
    </row>
    <row r="193" spans="1:8" s="20" customFormat="1" ht="14.25" customHeight="1">
      <c r="A193" s="82"/>
      <c r="B193" s="84"/>
      <c r="C193" s="46"/>
      <c r="D193" s="46"/>
      <c r="E193" s="46" t="s">
        <v>215</v>
      </c>
      <c r="F193" s="86"/>
      <c r="G193" s="65"/>
      <c r="H193" s="88"/>
    </row>
    <row r="194" spans="1:8" s="20" customFormat="1" ht="21" customHeight="1">
      <c r="A194" s="81" t="s">
        <v>216</v>
      </c>
      <c r="B194" s="83">
        <v>2240</v>
      </c>
      <c r="C194" s="76">
        <f>D194+E194</f>
        <v>880</v>
      </c>
      <c r="D194" s="76">
        <v>880</v>
      </c>
      <c r="E194" s="76"/>
      <c r="F194" s="85"/>
      <c r="G194" s="65" t="s">
        <v>214</v>
      </c>
      <c r="H194" s="87"/>
    </row>
    <row r="195" spans="1:8" s="20" customFormat="1" ht="12" customHeight="1">
      <c r="A195" s="82"/>
      <c r="B195" s="84"/>
      <c r="C195" s="46"/>
      <c r="D195" s="46"/>
      <c r="E195" s="46"/>
      <c r="F195" s="86"/>
      <c r="G195" s="65"/>
      <c r="H195" s="88"/>
    </row>
    <row r="196" spans="1:8" s="20" customFormat="1" ht="17.25" customHeight="1">
      <c r="A196" s="81" t="s">
        <v>217</v>
      </c>
      <c r="B196" s="83">
        <v>2240</v>
      </c>
      <c r="C196" s="76">
        <f>D196+E196</f>
        <v>810</v>
      </c>
      <c r="D196" s="76">
        <v>810</v>
      </c>
      <c r="E196" s="76"/>
      <c r="F196" s="85"/>
      <c r="G196" s="65" t="s">
        <v>214</v>
      </c>
      <c r="H196" s="87"/>
    </row>
    <row r="197" spans="1:8" s="20" customFormat="1" ht="31.5" customHeight="1">
      <c r="A197" s="82"/>
      <c r="B197" s="84"/>
      <c r="C197" s="46"/>
      <c r="D197" s="46"/>
      <c r="E197" s="46"/>
      <c r="F197" s="86"/>
      <c r="G197" s="65"/>
      <c r="H197" s="88"/>
    </row>
    <row r="198" spans="1:8" s="20" customFormat="1" ht="9" customHeight="1">
      <c r="A198" s="81" t="s">
        <v>218</v>
      </c>
      <c r="B198" s="83">
        <v>2240</v>
      </c>
      <c r="C198" s="76">
        <f>D198+E198</f>
        <v>2.4</v>
      </c>
      <c r="D198" s="76">
        <v>2.4</v>
      </c>
      <c r="E198" s="76"/>
      <c r="F198" s="85"/>
      <c r="G198" s="65" t="s">
        <v>214</v>
      </c>
      <c r="H198" s="87"/>
    </row>
    <row r="199" spans="1:8" s="20" customFormat="1" ht="29.25" customHeight="1">
      <c r="A199" s="82"/>
      <c r="B199" s="84"/>
      <c r="C199" s="46"/>
      <c r="D199" s="46"/>
      <c r="E199" s="46"/>
      <c r="F199" s="86"/>
      <c r="G199" s="65"/>
      <c r="H199" s="88"/>
    </row>
    <row r="200" spans="1:8" s="20" customFormat="1" ht="20.25" customHeight="1">
      <c r="A200" s="81" t="s">
        <v>219</v>
      </c>
      <c r="B200" s="83">
        <v>2240</v>
      </c>
      <c r="C200" s="76">
        <f>D200+E200</f>
        <v>6600</v>
      </c>
      <c r="D200" s="76"/>
      <c r="E200" s="76">
        <v>6600</v>
      </c>
      <c r="F200" s="85"/>
      <c r="G200" s="65" t="s">
        <v>15</v>
      </c>
      <c r="H200" s="87"/>
    </row>
    <row r="201" spans="1:8" s="20" customFormat="1" ht="11.25" customHeight="1">
      <c r="A201" s="82"/>
      <c r="B201" s="84"/>
      <c r="C201" s="46"/>
      <c r="D201" s="46"/>
      <c r="E201" s="46" t="s">
        <v>220</v>
      </c>
      <c r="F201" s="86"/>
      <c r="G201" s="65"/>
      <c r="H201" s="88"/>
    </row>
    <row r="202" spans="1:8" s="20" customFormat="1" ht="18" customHeight="1">
      <c r="A202" s="81" t="s">
        <v>221</v>
      </c>
      <c r="B202" s="83">
        <v>2240</v>
      </c>
      <c r="C202" s="76">
        <f>D202+E202</f>
        <v>15188</v>
      </c>
      <c r="D202" s="76">
        <f>10690-4802</f>
        <v>5888</v>
      </c>
      <c r="E202" s="76">
        <f>9300</f>
        <v>9300</v>
      </c>
      <c r="F202" s="85"/>
      <c r="G202" s="65" t="s">
        <v>15</v>
      </c>
      <c r="H202" s="87" t="s">
        <v>222</v>
      </c>
    </row>
    <row r="203" spans="1:8" s="20" customFormat="1" ht="15" customHeight="1">
      <c r="A203" s="82"/>
      <c r="B203" s="84"/>
      <c r="C203" s="46"/>
      <c r="D203" s="46" t="s">
        <v>223</v>
      </c>
      <c r="E203" s="46" t="s">
        <v>223</v>
      </c>
      <c r="F203" s="86"/>
      <c r="G203" s="65"/>
      <c r="H203" s="88"/>
    </row>
    <row r="204" spans="1:8" s="20" customFormat="1" ht="21" customHeight="1">
      <c r="A204" s="81" t="s">
        <v>224</v>
      </c>
      <c r="B204" s="83">
        <v>2240</v>
      </c>
      <c r="C204" s="76">
        <f>D204+E204</f>
        <v>4143</v>
      </c>
      <c r="D204" s="76">
        <v>4143</v>
      </c>
      <c r="E204" s="76"/>
      <c r="F204" s="85"/>
      <c r="G204" s="65" t="s">
        <v>15</v>
      </c>
      <c r="H204" s="87"/>
    </row>
    <row r="205" spans="1:8" s="20" customFormat="1" ht="15" customHeight="1">
      <c r="A205" s="82"/>
      <c r="B205" s="84"/>
      <c r="C205" s="46"/>
      <c r="D205" s="46"/>
      <c r="E205" s="46"/>
      <c r="F205" s="86"/>
      <c r="G205" s="65"/>
      <c r="H205" s="88"/>
    </row>
    <row r="206" spans="1:8" s="20" customFormat="1" ht="26.25" customHeight="1">
      <c r="A206" s="81" t="s">
        <v>225</v>
      </c>
      <c r="B206" s="83">
        <v>2240</v>
      </c>
      <c r="C206" s="76">
        <f>D206+E206</f>
        <v>2952</v>
      </c>
      <c r="D206" s="76">
        <v>2952</v>
      </c>
      <c r="E206" s="76"/>
      <c r="F206" s="85"/>
      <c r="G206" s="65" t="s">
        <v>17</v>
      </c>
      <c r="H206" s="87"/>
    </row>
    <row r="207" spans="1:8" s="20" customFormat="1" ht="14.25" customHeight="1">
      <c r="A207" s="82"/>
      <c r="B207" s="84"/>
      <c r="C207" s="46"/>
      <c r="D207" s="46"/>
      <c r="E207" s="46"/>
      <c r="F207" s="86"/>
      <c r="G207" s="65"/>
      <c r="H207" s="88"/>
    </row>
    <row r="208" spans="1:8" s="20" customFormat="1" ht="21.75" customHeight="1">
      <c r="A208" s="81" t="s">
        <v>226</v>
      </c>
      <c r="B208" s="83">
        <v>2240</v>
      </c>
      <c r="C208" s="76">
        <f>D208+E208</f>
        <v>1599</v>
      </c>
      <c r="D208" s="76">
        <v>1599</v>
      </c>
      <c r="E208" s="76"/>
      <c r="F208" s="85"/>
      <c r="G208" s="65" t="s">
        <v>15</v>
      </c>
      <c r="H208" s="87"/>
    </row>
    <row r="209" spans="1:8" s="20" customFormat="1" ht="21" customHeight="1">
      <c r="A209" s="82"/>
      <c r="B209" s="84"/>
      <c r="C209" s="46"/>
      <c r="D209" s="46"/>
      <c r="E209" s="46"/>
      <c r="F209" s="86"/>
      <c r="G209" s="65"/>
      <c r="H209" s="88"/>
    </row>
    <row r="210" spans="1:8" s="20" customFormat="1" ht="25.5" customHeight="1">
      <c r="A210" s="81" t="s">
        <v>227</v>
      </c>
      <c r="B210" s="83">
        <v>2240</v>
      </c>
      <c r="C210" s="76">
        <f>D210+E210</f>
        <v>878</v>
      </c>
      <c r="D210" s="76">
        <v>878</v>
      </c>
      <c r="E210" s="76"/>
      <c r="F210" s="85"/>
      <c r="G210" s="65" t="s">
        <v>17</v>
      </c>
      <c r="H210" s="87"/>
    </row>
    <row r="211" spans="1:8" s="20" customFormat="1" ht="19.5" customHeight="1">
      <c r="A211" s="82"/>
      <c r="B211" s="84"/>
      <c r="C211" s="46"/>
      <c r="D211" s="46"/>
      <c r="E211" s="46"/>
      <c r="F211" s="86"/>
      <c r="G211" s="65"/>
      <c r="H211" s="88"/>
    </row>
    <row r="212" spans="1:8" s="20" customFormat="1" ht="18.75" customHeight="1">
      <c r="A212" s="81" t="s">
        <v>228</v>
      </c>
      <c r="B212" s="83">
        <v>2240</v>
      </c>
      <c r="C212" s="76">
        <f>D212+E212</f>
        <v>1560</v>
      </c>
      <c r="D212" s="76">
        <v>1560</v>
      </c>
      <c r="E212" s="76"/>
      <c r="F212" s="85"/>
      <c r="G212" s="65" t="s">
        <v>15</v>
      </c>
      <c r="H212" s="87"/>
    </row>
    <row r="213" spans="1:8" s="20" customFormat="1" ht="15.75" customHeight="1">
      <c r="A213" s="82"/>
      <c r="B213" s="84"/>
      <c r="C213" s="46"/>
      <c r="D213" s="46"/>
      <c r="E213" s="46"/>
      <c r="F213" s="86"/>
      <c r="G213" s="65"/>
      <c r="H213" s="88"/>
    </row>
    <row r="214" spans="1:8" s="20" customFormat="1" ht="27" customHeight="1">
      <c r="A214" s="81" t="s">
        <v>229</v>
      </c>
      <c r="B214" s="83">
        <v>2240</v>
      </c>
      <c r="C214" s="76">
        <f>D214+E214</f>
        <v>14869.98</v>
      </c>
      <c r="D214" s="76">
        <f>13405</f>
        <v>13405</v>
      </c>
      <c r="E214" s="76">
        <f>1465-0.02</f>
        <v>1464.98</v>
      </c>
      <c r="F214" s="85"/>
      <c r="G214" s="65" t="s">
        <v>15</v>
      </c>
      <c r="H214" s="87"/>
    </row>
    <row r="215" spans="1:8" s="20" customFormat="1" ht="18.75" customHeight="1">
      <c r="A215" s="82"/>
      <c r="B215" s="84"/>
      <c r="C215" s="46"/>
      <c r="D215" s="46" t="s">
        <v>206</v>
      </c>
      <c r="E215" s="46" t="s">
        <v>206</v>
      </c>
      <c r="F215" s="86"/>
      <c r="G215" s="65"/>
      <c r="H215" s="88"/>
    </row>
    <row r="216" spans="1:10" s="20" customFormat="1" ht="14.25" customHeight="1">
      <c r="A216" s="48" t="s">
        <v>230</v>
      </c>
      <c r="B216" s="50"/>
      <c r="C216" s="45">
        <f>SUM(C172:C215)</f>
        <v>171137.98</v>
      </c>
      <c r="D216" s="45">
        <f>SUM(D172:D215)</f>
        <v>135138</v>
      </c>
      <c r="E216" s="45">
        <f>SUM(E172:E215)</f>
        <v>35999.98</v>
      </c>
      <c r="F216" s="54" t="s">
        <v>189</v>
      </c>
      <c r="G216" s="57"/>
      <c r="H216" s="58"/>
      <c r="I216" s="20">
        <v>135138</v>
      </c>
      <c r="J216" s="27">
        <f>D216-I216</f>
        <v>0</v>
      </c>
    </row>
    <row r="217" spans="1:8" s="20" customFormat="1" ht="9" customHeight="1">
      <c r="A217" s="49"/>
      <c r="B217" s="51"/>
      <c r="C217" s="51" t="s">
        <v>231</v>
      </c>
      <c r="D217" s="51" t="s">
        <v>231</v>
      </c>
      <c r="E217" s="51" t="s">
        <v>231</v>
      </c>
      <c r="F217" s="55"/>
      <c r="G217" s="57"/>
      <c r="H217" s="59"/>
    </row>
    <row r="218" spans="1:8" ht="30" customHeight="1">
      <c r="A218" s="41" t="s">
        <v>232</v>
      </c>
      <c r="B218" s="77">
        <v>2250</v>
      </c>
      <c r="C218" s="73">
        <f>D218+E218</f>
        <v>11600</v>
      </c>
      <c r="D218" s="76">
        <f>1600</f>
        <v>1600</v>
      </c>
      <c r="E218" s="76">
        <v>10000</v>
      </c>
      <c r="F218" s="79"/>
      <c r="G218" s="65" t="s">
        <v>15</v>
      </c>
      <c r="H218" s="74"/>
    </row>
    <row r="219" spans="1:8" ht="12.75" customHeight="1">
      <c r="A219" s="42"/>
      <c r="B219" s="78"/>
      <c r="C219" s="65"/>
      <c r="D219" s="46" t="s">
        <v>233</v>
      </c>
      <c r="E219" s="46" t="s">
        <v>233</v>
      </c>
      <c r="F219" s="80"/>
      <c r="G219" s="65"/>
      <c r="H219" s="75"/>
    </row>
    <row r="220" spans="1:8" ht="16.5" customHeight="1">
      <c r="A220" s="48" t="s">
        <v>234</v>
      </c>
      <c r="B220" s="50"/>
      <c r="C220" s="45">
        <f>SUM(C218)</f>
        <v>11600</v>
      </c>
      <c r="D220" s="45">
        <f>SUM(D218)</f>
        <v>1600</v>
      </c>
      <c r="E220" s="45">
        <f>SUM(E218)</f>
        <v>10000</v>
      </c>
      <c r="F220" s="54"/>
      <c r="G220" s="57"/>
      <c r="H220" s="58"/>
    </row>
    <row r="221" spans="1:8" ht="3.75" customHeight="1">
      <c r="A221" s="49"/>
      <c r="B221" s="51"/>
      <c r="C221" s="51"/>
      <c r="D221" s="51"/>
      <c r="E221" s="51"/>
      <c r="F221" s="55"/>
      <c r="G221" s="57"/>
      <c r="H221" s="59"/>
    </row>
    <row r="222" spans="1:8" s="20" customFormat="1" ht="27.75" customHeight="1">
      <c r="A222" s="69" t="s">
        <v>235</v>
      </c>
      <c r="B222" s="71">
        <v>2271</v>
      </c>
      <c r="C222" s="73">
        <f>D222+E222</f>
        <v>240000</v>
      </c>
      <c r="D222" s="76">
        <f>235000</f>
        <v>235000</v>
      </c>
      <c r="E222" s="76">
        <f>5000</f>
        <v>5000</v>
      </c>
      <c r="F222" s="43"/>
      <c r="G222" s="65" t="s">
        <v>15</v>
      </c>
      <c r="H222" s="74" t="s">
        <v>236</v>
      </c>
    </row>
    <row r="223" spans="1:8" s="20" customFormat="1" ht="36" customHeight="1">
      <c r="A223" s="70"/>
      <c r="B223" s="72"/>
      <c r="C223" s="65"/>
      <c r="D223" s="46" t="s">
        <v>237</v>
      </c>
      <c r="E223" s="46" t="s">
        <v>237</v>
      </c>
      <c r="F223" s="44"/>
      <c r="G223" s="65"/>
      <c r="H223" s="75"/>
    </row>
    <row r="224" spans="1:8" s="20" customFormat="1" ht="15" customHeight="1">
      <c r="A224" s="48" t="s">
        <v>238</v>
      </c>
      <c r="B224" s="50"/>
      <c r="C224" s="52">
        <f>SUM(C222)</f>
        <v>240000</v>
      </c>
      <c r="D224" s="52">
        <f>SUM(D222)</f>
        <v>235000</v>
      </c>
      <c r="E224" s="52">
        <f>SUM(E222)</f>
        <v>5000</v>
      </c>
      <c r="F224" s="54"/>
      <c r="G224" s="57"/>
      <c r="H224" s="58"/>
    </row>
    <row r="225" spans="1:8" s="20" customFormat="1" ht="12.75" customHeight="1">
      <c r="A225" s="49"/>
      <c r="B225" s="51"/>
      <c r="C225" s="53"/>
      <c r="D225" s="53"/>
      <c r="E225" s="53"/>
      <c r="F225" s="55"/>
      <c r="G225" s="57"/>
      <c r="H225" s="59"/>
    </row>
    <row r="226" spans="1:8" s="20" customFormat="1" ht="16.5" customHeight="1">
      <c r="A226" s="69" t="s">
        <v>239</v>
      </c>
      <c r="B226" s="71">
        <v>2272</v>
      </c>
      <c r="C226" s="73">
        <f>D226+E226</f>
        <v>27486</v>
      </c>
      <c r="D226" s="76">
        <f>22817+169</f>
        <v>22986</v>
      </c>
      <c r="E226" s="76">
        <v>4500</v>
      </c>
      <c r="F226" s="43"/>
      <c r="G226" s="65" t="s">
        <v>15</v>
      </c>
      <c r="H226" s="74" t="s">
        <v>240</v>
      </c>
    </row>
    <row r="227" spans="1:8" s="20" customFormat="1" ht="24" customHeight="1">
      <c r="A227" s="70"/>
      <c r="B227" s="72"/>
      <c r="C227" s="65"/>
      <c r="D227" s="46" t="s">
        <v>237</v>
      </c>
      <c r="E227" s="46" t="s">
        <v>237</v>
      </c>
      <c r="F227" s="44"/>
      <c r="G227" s="65"/>
      <c r="H227" s="75"/>
    </row>
    <row r="228" spans="1:8" s="20" customFormat="1" ht="25.5" customHeight="1">
      <c r="A228" s="69" t="s">
        <v>241</v>
      </c>
      <c r="B228" s="71">
        <v>2272</v>
      </c>
      <c r="C228" s="73">
        <f>D228+E228</f>
        <v>20306</v>
      </c>
      <c r="D228" s="76">
        <f>17183+123</f>
        <v>17306</v>
      </c>
      <c r="E228" s="76">
        <v>3000</v>
      </c>
      <c r="F228" s="43"/>
      <c r="G228" s="65" t="s">
        <v>15</v>
      </c>
      <c r="H228" s="74" t="s">
        <v>242</v>
      </c>
    </row>
    <row r="229" spans="1:8" s="20" customFormat="1" ht="12.75" customHeight="1">
      <c r="A229" s="70"/>
      <c r="B229" s="72"/>
      <c r="C229" s="65"/>
      <c r="D229" s="46" t="s">
        <v>237</v>
      </c>
      <c r="E229" s="46" t="s">
        <v>237</v>
      </c>
      <c r="F229" s="44"/>
      <c r="G229" s="65"/>
      <c r="H229" s="75"/>
    </row>
    <row r="230" spans="1:8" s="20" customFormat="1" ht="16.5" customHeight="1">
      <c r="A230" s="48" t="s">
        <v>243</v>
      </c>
      <c r="B230" s="50"/>
      <c r="C230" s="52">
        <f>SUM(C226:C229)</f>
        <v>47792</v>
      </c>
      <c r="D230" s="52">
        <f>SUM(D226:D229)</f>
        <v>40292</v>
      </c>
      <c r="E230" s="52">
        <f>SUM(E226:E229)</f>
        <v>7500</v>
      </c>
      <c r="F230" s="54"/>
      <c r="G230" s="57"/>
      <c r="H230" s="58"/>
    </row>
    <row r="231" spans="1:8" s="20" customFormat="1" ht="6.75" customHeight="1">
      <c r="A231" s="49"/>
      <c r="B231" s="51"/>
      <c r="C231" s="53"/>
      <c r="D231" s="53"/>
      <c r="E231" s="53"/>
      <c r="F231" s="55"/>
      <c r="G231" s="57"/>
      <c r="H231" s="59"/>
    </row>
    <row r="232" spans="1:8" s="20" customFormat="1" ht="24.75" customHeight="1">
      <c r="A232" s="69" t="s">
        <v>244</v>
      </c>
      <c r="B232" s="71">
        <v>2273</v>
      </c>
      <c r="C232" s="73">
        <f>D232+E232</f>
        <v>71120</v>
      </c>
      <c r="D232" s="76">
        <f>60000+1120</f>
        <v>61120</v>
      </c>
      <c r="E232" s="76">
        <v>10000</v>
      </c>
      <c r="F232" s="43"/>
      <c r="G232" s="65" t="s">
        <v>15</v>
      </c>
      <c r="H232" s="74" t="s">
        <v>245</v>
      </c>
    </row>
    <row r="233" spans="1:8" s="20" customFormat="1" ht="15.75" customHeight="1">
      <c r="A233" s="70"/>
      <c r="B233" s="72"/>
      <c r="C233" s="65"/>
      <c r="D233" s="46" t="s">
        <v>237</v>
      </c>
      <c r="E233" s="46" t="s">
        <v>237</v>
      </c>
      <c r="F233" s="44"/>
      <c r="G233" s="65"/>
      <c r="H233" s="75"/>
    </row>
    <row r="234" spans="1:8" s="20" customFormat="1" ht="15" customHeight="1">
      <c r="A234" s="48" t="s">
        <v>246</v>
      </c>
      <c r="B234" s="50"/>
      <c r="C234" s="52">
        <f>SUM(C232)</f>
        <v>71120</v>
      </c>
      <c r="D234" s="52">
        <f>SUM(D232)</f>
        <v>61120</v>
      </c>
      <c r="E234" s="52">
        <f>SUM(E232)</f>
        <v>10000</v>
      </c>
      <c r="F234" s="54"/>
      <c r="G234" s="57"/>
      <c r="H234" s="58"/>
    </row>
    <row r="235" spans="1:8" s="20" customFormat="1" ht="9.75" customHeight="1">
      <c r="A235" s="49"/>
      <c r="B235" s="51"/>
      <c r="C235" s="53"/>
      <c r="D235" s="53"/>
      <c r="E235" s="53"/>
      <c r="F235" s="55"/>
      <c r="G235" s="57"/>
      <c r="H235" s="59"/>
    </row>
    <row r="236" spans="1:8" s="20" customFormat="1" ht="25.5" customHeight="1">
      <c r="A236" s="69" t="s">
        <v>247</v>
      </c>
      <c r="B236" s="71">
        <v>2274</v>
      </c>
      <c r="C236" s="73">
        <f>D236+E236</f>
        <v>1700</v>
      </c>
      <c r="D236" s="76">
        <v>1700</v>
      </c>
      <c r="E236" s="76"/>
      <c r="F236" s="43"/>
      <c r="G236" s="65" t="s">
        <v>248</v>
      </c>
      <c r="H236" s="74" t="s">
        <v>249</v>
      </c>
    </row>
    <row r="237" spans="1:8" s="20" customFormat="1" ht="18.75" customHeight="1">
      <c r="A237" s="70"/>
      <c r="B237" s="72"/>
      <c r="C237" s="65"/>
      <c r="D237" s="46" t="s">
        <v>250</v>
      </c>
      <c r="E237" s="46"/>
      <c r="F237" s="44"/>
      <c r="G237" s="65"/>
      <c r="H237" s="75"/>
    </row>
    <row r="238" spans="1:8" s="20" customFormat="1" ht="12.75" customHeight="1">
      <c r="A238" s="48" t="s">
        <v>251</v>
      </c>
      <c r="B238" s="50"/>
      <c r="C238" s="52">
        <f>SUM(C236)</f>
        <v>1700</v>
      </c>
      <c r="D238" s="52">
        <f>SUM(D236)</f>
        <v>1700</v>
      </c>
      <c r="E238" s="52">
        <f>SUM(E236)</f>
        <v>0</v>
      </c>
      <c r="F238" s="54"/>
      <c r="G238" s="57"/>
      <c r="H238" s="58"/>
    </row>
    <row r="239" spans="1:8" s="20" customFormat="1" ht="16.5" customHeight="1">
      <c r="A239" s="49"/>
      <c r="B239" s="51"/>
      <c r="C239" s="53"/>
      <c r="D239" s="53"/>
      <c r="E239" s="53"/>
      <c r="F239" s="55"/>
      <c r="G239" s="57"/>
      <c r="H239" s="59"/>
    </row>
    <row r="240" spans="1:8" s="20" customFormat="1" ht="21" customHeight="1">
      <c r="A240" s="69" t="s">
        <v>252</v>
      </c>
      <c r="B240" s="71">
        <v>2282</v>
      </c>
      <c r="C240" s="73">
        <f>D240+E240</f>
        <v>11500</v>
      </c>
      <c r="D240" s="76">
        <f>1500</f>
        <v>1500</v>
      </c>
      <c r="E240" s="76">
        <f>10000</f>
        <v>10000</v>
      </c>
      <c r="F240" s="43"/>
      <c r="G240" s="65" t="s">
        <v>248</v>
      </c>
      <c r="H240" s="74"/>
    </row>
    <row r="241" spans="1:8" s="20" customFormat="1" ht="15" customHeight="1">
      <c r="A241" s="70"/>
      <c r="B241" s="72"/>
      <c r="C241" s="65"/>
      <c r="D241" s="46" t="s">
        <v>250</v>
      </c>
      <c r="E241" s="46" t="s">
        <v>250</v>
      </c>
      <c r="F241" s="44"/>
      <c r="G241" s="65"/>
      <c r="H241" s="75"/>
    </row>
    <row r="242" spans="1:8" s="20" customFormat="1" ht="14.25" customHeight="1">
      <c r="A242" s="48" t="s">
        <v>253</v>
      </c>
      <c r="B242" s="50"/>
      <c r="C242" s="52">
        <f>C240</f>
        <v>11500</v>
      </c>
      <c r="D242" s="52">
        <f>D240</f>
        <v>1500</v>
      </c>
      <c r="E242" s="52">
        <f>E240</f>
        <v>10000</v>
      </c>
      <c r="F242" s="54"/>
      <c r="G242" s="57"/>
      <c r="H242" s="58"/>
    </row>
    <row r="243" spans="1:8" s="20" customFormat="1" ht="11.25" customHeight="1">
      <c r="A243" s="49"/>
      <c r="B243" s="51"/>
      <c r="C243" s="53"/>
      <c r="D243" s="53"/>
      <c r="E243" s="53"/>
      <c r="F243" s="55"/>
      <c r="G243" s="57"/>
      <c r="H243" s="59"/>
    </row>
    <row r="244" spans="1:8" s="20" customFormat="1" ht="27.75" customHeight="1">
      <c r="A244" s="69" t="s">
        <v>254</v>
      </c>
      <c r="B244" s="71">
        <v>2710</v>
      </c>
      <c r="C244" s="73">
        <f>D244+E244</f>
        <v>108100</v>
      </c>
      <c r="D244" s="73">
        <f>108000+100</f>
        <v>108100</v>
      </c>
      <c r="E244" s="76"/>
      <c r="F244" s="43"/>
      <c r="G244" s="65" t="s">
        <v>15</v>
      </c>
      <c r="H244" s="74" t="s">
        <v>255</v>
      </c>
    </row>
    <row r="245" spans="1:8" s="20" customFormat="1" ht="21" customHeight="1">
      <c r="A245" s="70"/>
      <c r="B245" s="72"/>
      <c r="C245" s="65"/>
      <c r="D245" s="65"/>
      <c r="E245" s="46"/>
      <c r="F245" s="44"/>
      <c r="G245" s="65"/>
      <c r="H245" s="75"/>
    </row>
    <row r="246" spans="1:8" s="20" customFormat="1" ht="21" customHeight="1">
      <c r="A246" s="48" t="s">
        <v>256</v>
      </c>
      <c r="B246" s="50"/>
      <c r="C246" s="52">
        <f>SUM(C244)</f>
        <v>108100</v>
      </c>
      <c r="D246" s="52">
        <f>SUM(D244)</f>
        <v>108100</v>
      </c>
      <c r="E246" s="50"/>
      <c r="F246" s="54"/>
      <c r="G246" s="57"/>
      <c r="H246" s="58"/>
    </row>
    <row r="247" spans="1:8" s="20" customFormat="1" ht="6" customHeight="1">
      <c r="A247" s="49"/>
      <c r="B247" s="51"/>
      <c r="C247" s="53"/>
      <c r="D247" s="53"/>
      <c r="E247" s="51"/>
      <c r="F247" s="55"/>
      <c r="G247" s="57"/>
      <c r="H247" s="59"/>
    </row>
    <row r="248" spans="1:8" s="20" customFormat="1" ht="29.25" customHeight="1">
      <c r="A248" s="69" t="s">
        <v>257</v>
      </c>
      <c r="B248" s="71">
        <v>2800</v>
      </c>
      <c r="C248" s="73">
        <f>D248+E248</f>
        <v>216762</v>
      </c>
      <c r="D248" s="76">
        <v>15262</v>
      </c>
      <c r="E248" s="76">
        <f>201500</f>
        <v>201500</v>
      </c>
      <c r="F248" s="43"/>
      <c r="G248" s="65" t="s">
        <v>15</v>
      </c>
      <c r="H248" s="74" t="s">
        <v>258</v>
      </c>
    </row>
    <row r="249" spans="1:8" s="20" customFormat="1" ht="24" customHeight="1">
      <c r="A249" s="70"/>
      <c r="B249" s="72"/>
      <c r="C249" s="65"/>
      <c r="D249" s="46" t="s">
        <v>259</v>
      </c>
      <c r="E249" s="46" t="s">
        <v>259</v>
      </c>
      <c r="F249" s="44"/>
      <c r="G249" s="65"/>
      <c r="H249" s="75"/>
    </row>
    <row r="250" spans="1:8" s="20" customFormat="1" ht="15.75" customHeight="1">
      <c r="A250" s="48" t="s">
        <v>260</v>
      </c>
      <c r="B250" s="50"/>
      <c r="C250" s="52">
        <f>SUM(C248)</f>
        <v>216762</v>
      </c>
      <c r="D250" s="52">
        <f>SUM(D248)</f>
        <v>15262</v>
      </c>
      <c r="E250" s="52">
        <f>SUM(E248)</f>
        <v>201500</v>
      </c>
      <c r="F250" s="54"/>
      <c r="G250" s="57"/>
      <c r="H250" s="58"/>
    </row>
    <row r="251" spans="1:8" s="20" customFormat="1" ht="6.75" customHeight="1">
      <c r="A251" s="49"/>
      <c r="B251" s="51"/>
      <c r="C251" s="53"/>
      <c r="D251" s="53"/>
      <c r="E251" s="53"/>
      <c r="F251" s="55"/>
      <c r="G251" s="57"/>
      <c r="H251" s="59"/>
    </row>
    <row r="252" spans="1:8" s="20" customFormat="1" ht="24.75" customHeight="1">
      <c r="A252" s="69" t="s">
        <v>261</v>
      </c>
      <c r="B252" s="71">
        <v>3110</v>
      </c>
      <c r="C252" s="73">
        <f>D252+E252</f>
        <v>55000</v>
      </c>
      <c r="D252" s="73">
        <v>45000</v>
      </c>
      <c r="E252" s="76">
        <v>10000</v>
      </c>
      <c r="F252" s="43"/>
      <c r="G252" s="65" t="s">
        <v>262</v>
      </c>
      <c r="H252" s="74"/>
    </row>
    <row r="253" spans="1:8" s="20" customFormat="1" ht="12" customHeight="1">
      <c r="A253" s="70"/>
      <c r="B253" s="72"/>
      <c r="C253" s="65"/>
      <c r="D253" s="65"/>
      <c r="E253" s="46"/>
      <c r="F253" s="44"/>
      <c r="G253" s="65"/>
      <c r="H253" s="75"/>
    </row>
    <row r="254" spans="1:8" s="20" customFormat="1" ht="21.75" customHeight="1">
      <c r="A254" s="69" t="s">
        <v>263</v>
      </c>
      <c r="B254" s="71">
        <v>3110</v>
      </c>
      <c r="C254" s="73">
        <f>D254+E254</f>
        <v>99000</v>
      </c>
      <c r="D254" s="73">
        <v>99000</v>
      </c>
      <c r="E254" s="76"/>
      <c r="F254" s="43"/>
      <c r="G254" s="65" t="s">
        <v>262</v>
      </c>
      <c r="H254" s="74"/>
    </row>
    <row r="255" spans="1:8" s="20" customFormat="1" ht="24.75" customHeight="1">
      <c r="A255" s="70"/>
      <c r="B255" s="72"/>
      <c r="C255" s="65"/>
      <c r="D255" s="65"/>
      <c r="E255" s="46"/>
      <c r="F255" s="44"/>
      <c r="G255" s="65"/>
      <c r="H255" s="75"/>
    </row>
    <row r="256" spans="1:8" s="20" customFormat="1" ht="15" customHeight="1">
      <c r="A256" s="69" t="s">
        <v>264</v>
      </c>
      <c r="B256" s="71">
        <v>3110</v>
      </c>
      <c r="C256" s="73">
        <f>D256+E256</f>
        <v>52000</v>
      </c>
      <c r="D256" s="73"/>
      <c r="E256" s="76">
        <v>52000</v>
      </c>
      <c r="F256" s="43"/>
      <c r="G256" s="65" t="s">
        <v>265</v>
      </c>
      <c r="H256" s="74"/>
    </row>
    <row r="257" spans="1:8" s="20" customFormat="1" ht="15" customHeight="1">
      <c r="A257" s="70"/>
      <c r="B257" s="72"/>
      <c r="C257" s="65"/>
      <c r="D257" s="65"/>
      <c r="E257" s="46" t="s">
        <v>266</v>
      </c>
      <c r="F257" s="44"/>
      <c r="G257" s="65"/>
      <c r="H257" s="75"/>
    </row>
    <row r="258" spans="1:8" s="20" customFormat="1" ht="37.5" customHeight="1">
      <c r="A258" s="69" t="s">
        <v>267</v>
      </c>
      <c r="B258" s="71">
        <v>3111</v>
      </c>
      <c r="C258" s="73">
        <f>D258+E258</f>
        <v>15000</v>
      </c>
      <c r="D258" s="73">
        <v>15000</v>
      </c>
      <c r="E258" s="76"/>
      <c r="F258" s="43"/>
      <c r="G258" s="65" t="s">
        <v>268</v>
      </c>
      <c r="H258" s="74" t="s">
        <v>269</v>
      </c>
    </row>
    <row r="259" spans="1:8" s="20" customFormat="1" ht="9" customHeight="1">
      <c r="A259" s="70"/>
      <c r="B259" s="72"/>
      <c r="C259" s="65"/>
      <c r="D259" s="65"/>
      <c r="E259" s="46"/>
      <c r="F259" s="44"/>
      <c r="G259" s="65"/>
      <c r="H259" s="75"/>
    </row>
    <row r="260" spans="1:8" s="20" customFormat="1" ht="21" customHeight="1">
      <c r="A260" s="48" t="s">
        <v>270</v>
      </c>
      <c r="B260" s="50"/>
      <c r="C260" s="52">
        <f>SUM(C252:C259)</f>
        <v>221000</v>
      </c>
      <c r="D260" s="52">
        <f>SUM(D252:D259)</f>
        <v>159000</v>
      </c>
      <c r="E260" s="52">
        <f>SUM(E252:E259)</f>
        <v>62000</v>
      </c>
      <c r="F260" s="54"/>
      <c r="G260" s="57"/>
      <c r="H260" s="58"/>
    </row>
    <row r="261" spans="1:8" s="20" customFormat="1" ht="11.25">
      <c r="A261" s="49"/>
      <c r="B261" s="51"/>
      <c r="C261" s="53"/>
      <c r="D261" s="53"/>
      <c r="E261" s="53"/>
      <c r="F261" s="55"/>
      <c r="G261" s="57"/>
      <c r="H261" s="59"/>
    </row>
    <row r="262" spans="1:8" s="20" customFormat="1" ht="21" customHeight="1">
      <c r="A262" s="69" t="s">
        <v>271</v>
      </c>
      <c r="B262" s="71">
        <v>3130</v>
      </c>
      <c r="C262" s="73">
        <f>D262+E262</f>
        <v>145000</v>
      </c>
      <c r="D262" s="76">
        <f>50000+30000+60000-15000</f>
        <v>125000</v>
      </c>
      <c r="E262" s="76">
        <v>20000</v>
      </c>
      <c r="F262" s="43"/>
      <c r="G262" s="65" t="s">
        <v>272</v>
      </c>
      <c r="H262" s="74" t="s">
        <v>273</v>
      </c>
    </row>
    <row r="263" spans="1:8" s="20" customFormat="1" ht="18" customHeight="1">
      <c r="A263" s="70"/>
      <c r="B263" s="72"/>
      <c r="C263" s="65"/>
      <c r="D263" s="46" t="s">
        <v>274</v>
      </c>
      <c r="E263" s="46" t="s">
        <v>274</v>
      </c>
      <c r="F263" s="44"/>
      <c r="G263" s="65"/>
      <c r="H263" s="75"/>
    </row>
    <row r="264" spans="1:8" s="20" customFormat="1" ht="11.25">
      <c r="A264" s="48" t="s">
        <v>275</v>
      </c>
      <c r="B264" s="50"/>
      <c r="C264" s="52">
        <f>SUM(C262)</f>
        <v>145000</v>
      </c>
      <c r="D264" s="52">
        <f>SUM(D262)</f>
        <v>125000</v>
      </c>
      <c r="E264" s="52">
        <f>SUM(E262)</f>
        <v>20000</v>
      </c>
      <c r="F264" s="54"/>
      <c r="G264" s="57"/>
      <c r="H264" s="58"/>
    </row>
    <row r="265" spans="1:8" s="20" customFormat="1" ht="11.25">
      <c r="A265" s="49"/>
      <c r="B265" s="51"/>
      <c r="C265" s="53"/>
      <c r="D265" s="53"/>
      <c r="E265" s="53"/>
      <c r="F265" s="55"/>
      <c r="G265" s="57"/>
      <c r="H265" s="59"/>
    </row>
    <row r="266" spans="1:8" s="20" customFormat="1" ht="11.25">
      <c r="A266" s="60" t="s">
        <v>276</v>
      </c>
      <c r="B266" s="61"/>
      <c r="C266" s="62">
        <f>C58+C116+C170+C216+C220+C224+C242+C246+C250+C260+C264+C230+C234+C238</f>
        <v>2606895.98</v>
      </c>
      <c r="D266" s="62">
        <f>D58+D116+D170+D216+D220+D224+D242+D246+D250+D260+D264+D230+D234+D238</f>
        <v>2034896</v>
      </c>
      <c r="E266" s="62">
        <f>E58+E116+E170+E216+E220+E224+E242+E246+E250+E260+E264+E230+E234+E238</f>
        <v>571999.98</v>
      </c>
      <c r="F266" s="64"/>
      <c r="G266" s="65"/>
      <c r="H266" s="47"/>
    </row>
    <row r="267" spans="1:8" s="20" customFormat="1" ht="12.75" customHeight="1">
      <c r="A267" s="60"/>
      <c r="B267" s="61"/>
      <c r="C267" s="63" t="s">
        <v>277</v>
      </c>
      <c r="D267" s="63" t="s">
        <v>277</v>
      </c>
      <c r="E267" s="63" t="s">
        <v>277</v>
      </c>
      <c r="F267" s="64"/>
      <c r="G267" s="65"/>
      <c r="H267" s="47"/>
    </row>
    <row r="268" spans="1:8" s="20" customFormat="1" ht="11.25">
      <c r="A268" s="28"/>
      <c r="B268" s="29"/>
      <c r="C268" s="29"/>
      <c r="D268" s="29"/>
      <c r="E268" s="29"/>
      <c r="F268" s="30"/>
      <c r="G268" s="29"/>
      <c r="H268" s="28"/>
    </row>
    <row r="269" spans="1:10" s="3" customFormat="1" ht="12.75">
      <c r="A269" s="66" t="s">
        <v>278</v>
      </c>
      <c r="B269" s="66"/>
      <c r="C269" s="66"/>
      <c r="D269" s="66"/>
      <c r="E269" s="66"/>
      <c r="F269" s="66"/>
      <c r="G269" s="66"/>
      <c r="H269" s="66"/>
      <c r="I269" s="31"/>
      <c r="J269" s="31"/>
    </row>
    <row r="270" spans="1:10" s="3" customFormat="1" ht="15">
      <c r="A270" s="32"/>
      <c r="B270" s="32"/>
      <c r="C270" s="32"/>
      <c r="D270" s="32"/>
      <c r="E270" s="32"/>
      <c r="F270" s="32"/>
      <c r="G270" s="33"/>
      <c r="H270" s="34"/>
      <c r="I270" s="34"/>
      <c r="J270" s="34"/>
    </row>
    <row r="271" spans="1:10" s="3" customFormat="1" ht="12.75">
      <c r="A271" s="67" t="s">
        <v>279</v>
      </c>
      <c r="B271" s="67"/>
      <c r="C271" s="67"/>
      <c r="D271" s="67"/>
      <c r="E271" s="67"/>
      <c r="F271" s="67"/>
      <c r="G271" s="67"/>
      <c r="H271" s="67"/>
      <c r="I271" s="35"/>
      <c r="J271" s="35"/>
    </row>
    <row r="272" spans="1:10" s="3" customFormat="1" ht="12.75">
      <c r="A272" s="56" t="s">
        <v>280</v>
      </c>
      <c r="B272" s="56"/>
      <c r="C272" s="56"/>
      <c r="D272" s="56"/>
      <c r="E272" s="56"/>
      <c r="F272" s="56"/>
      <c r="G272" s="56"/>
      <c r="H272" s="56"/>
      <c r="I272" s="36"/>
      <c r="J272" s="36"/>
    </row>
    <row r="273" spans="2:7" s="3" customFormat="1" ht="12.75">
      <c r="B273" s="37"/>
      <c r="C273" s="37"/>
      <c r="D273" s="37"/>
      <c r="G273" s="38"/>
    </row>
    <row r="274" spans="1:8" ht="12.75">
      <c r="A274" s="35"/>
      <c r="B274" s="35"/>
      <c r="C274" s="35"/>
      <c r="D274" s="35"/>
      <c r="E274" s="35"/>
      <c r="F274" s="68"/>
      <c r="G274" s="68"/>
      <c r="H274" s="68"/>
    </row>
    <row r="275" spans="1:8" ht="12.75">
      <c r="A275" s="56"/>
      <c r="B275" s="56"/>
      <c r="C275" s="56"/>
      <c r="D275" s="56"/>
      <c r="E275" s="56"/>
      <c r="F275" s="56"/>
      <c r="G275" s="56"/>
      <c r="H275" s="56"/>
    </row>
  </sheetData>
  <sheetProtection/>
  <mergeCells count="1048">
    <mergeCell ref="G1:H1"/>
    <mergeCell ref="A2:H2"/>
    <mergeCell ref="A3:H3"/>
    <mergeCell ref="A4:H4"/>
    <mergeCell ref="A5:H5"/>
    <mergeCell ref="A6:A7"/>
    <mergeCell ref="B6:B7"/>
    <mergeCell ref="C6:E6"/>
    <mergeCell ref="F6:F7"/>
    <mergeCell ref="G6:G7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H6:H7"/>
    <mergeCell ref="A9:A10"/>
    <mergeCell ref="B9:B10"/>
    <mergeCell ref="C9:C10"/>
    <mergeCell ref="D9:D10"/>
    <mergeCell ref="E9:E10"/>
    <mergeCell ref="F9:F10"/>
    <mergeCell ref="G9:G10"/>
    <mergeCell ref="H9:H1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27:G28"/>
    <mergeCell ref="H27:H28"/>
    <mergeCell ref="E27:E28"/>
    <mergeCell ref="F27:F28"/>
    <mergeCell ref="G23:G24"/>
    <mergeCell ref="H23:H24"/>
    <mergeCell ref="E25:E26"/>
    <mergeCell ref="F25:F26"/>
    <mergeCell ref="A29:A30"/>
    <mergeCell ref="B29:B30"/>
    <mergeCell ref="C29:C30"/>
    <mergeCell ref="D29:D30"/>
    <mergeCell ref="E29:E30"/>
    <mergeCell ref="F29:F30"/>
    <mergeCell ref="G29:G30"/>
    <mergeCell ref="H29:H30"/>
    <mergeCell ref="C25:C26"/>
    <mergeCell ref="D25:D26"/>
    <mergeCell ref="A27:A28"/>
    <mergeCell ref="B27:B28"/>
    <mergeCell ref="C27:C28"/>
    <mergeCell ref="D27:D28"/>
    <mergeCell ref="G25:G26"/>
    <mergeCell ref="H25:H26"/>
    <mergeCell ref="A23:A24"/>
    <mergeCell ref="B23:B24"/>
    <mergeCell ref="C23:C24"/>
    <mergeCell ref="D23:D24"/>
    <mergeCell ref="E23:E24"/>
    <mergeCell ref="F23:F24"/>
    <mergeCell ref="A25:A26"/>
    <mergeCell ref="B25:B2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1:G32"/>
    <mergeCell ref="H31:H32"/>
    <mergeCell ref="E33:E34"/>
    <mergeCell ref="F33:F34"/>
    <mergeCell ref="G33:G34"/>
    <mergeCell ref="H33:H34"/>
    <mergeCell ref="E31:E32"/>
    <mergeCell ref="F31:F32"/>
    <mergeCell ref="A33:A34"/>
    <mergeCell ref="B33:B34"/>
    <mergeCell ref="C33:C34"/>
    <mergeCell ref="D33:D34"/>
    <mergeCell ref="A31:A32"/>
    <mergeCell ref="B31:B32"/>
    <mergeCell ref="C31:C32"/>
    <mergeCell ref="D31:D32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39:G40"/>
    <mergeCell ref="H39:H40"/>
    <mergeCell ref="E41:E42"/>
    <mergeCell ref="F41:F42"/>
    <mergeCell ref="G41:G42"/>
    <mergeCell ref="H41:H42"/>
    <mergeCell ref="E39:E40"/>
    <mergeCell ref="F39:F40"/>
    <mergeCell ref="A41:A42"/>
    <mergeCell ref="B41:B42"/>
    <mergeCell ref="C41:C42"/>
    <mergeCell ref="D41:D42"/>
    <mergeCell ref="A39:A40"/>
    <mergeCell ref="B39:B40"/>
    <mergeCell ref="C39:C40"/>
    <mergeCell ref="D39:D40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A51:A52"/>
    <mergeCell ref="B51:B52"/>
    <mergeCell ref="C51:C52"/>
    <mergeCell ref="D51:D52"/>
    <mergeCell ref="E51:E52"/>
    <mergeCell ref="F51:F52"/>
    <mergeCell ref="G47:G48"/>
    <mergeCell ref="H47:H48"/>
    <mergeCell ref="E49:E50"/>
    <mergeCell ref="F49:F50"/>
    <mergeCell ref="G49:G50"/>
    <mergeCell ref="H49:H50"/>
    <mergeCell ref="E47:E48"/>
    <mergeCell ref="F47:F48"/>
    <mergeCell ref="A49:A50"/>
    <mergeCell ref="B49:B50"/>
    <mergeCell ref="C49:C50"/>
    <mergeCell ref="D49:D50"/>
    <mergeCell ref="A47:A48"/>
    <mergeCell ref="B47:B48"/>
    <mergeCell ref="C47:C48"/>
    <mergeCell ref="D47:D48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55:G56"/>
    <mergeCell ref="H55:H56"/>
    <mergeCell ref="E58:E59"/>
    <mergeCell ref="F58:F59"/>
    <mergeCell ref="G58:G59"/>
    <mergeCell ref="H58:H59"/>
    <mergeCell ref="E55:E56"/>
    <mergeCell ref="F55:F56"/>
    <mergeCell ref="A58:A59"/>
    <mergeCell ref="B58:B59"/>
    <mergeCell ref="C58:C59"/>
    <mergeCell ref="D58:D59"/>
    <mergeCell ref="A55:A56"/>
    <mergeCell ref="B55:B56"/>
    <mergeCell ref="C55:C56"/>
    <mergeCell ref="D55:D56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H64:H65"/>
    <mergeCell ref="E66:E67"/>
    <mergeCell ref="F66:F67"/>
    <mergeCell ref="G66:G67"/>
    <mergeCell ref="H66:H67"/>
    <mergeCell ref="E64:E65"/>
    <mergeCell ref="F64:F65"/>
    <mergeCell ref="A66:A67"/>
    <mergeCell ref="B66:B67"/>
    <mergeCell ref="C66:C67"/>
    <mergeCell ref="D66:D67"/>
    <mergeCell ref="A64:A65"/>
    <mergeCell ref="B64:B65"/>
    <mergeCell ref="C64:C65"/>
    <mergeCell ref="D64:D65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E74:E75"/>
    <mergeCell ref="F74:F75"/>
    <mergeCell ref="G74:G75"/>
    <mergeCell ref="H74:H75"/>
    <mergeCell ref="E72:E73"/>
    <mergeCell ref="F72:F73"/>
    <mergeCell ref="A74:A75"/>
    <mergeCell ref="B74:B75"/>
    <mergeCell ref="C74:C75"/>
    <mergeCell ref="D74:D75"/>
    <mergeCell ref="A72:A73"/>
    <mergeCell ref="B72:B73"/>
    <mergeCell ref="C72:C73"/>
    <mergeCell ref="D72:D73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0:G81"/>
    <mergeCell ref="H80:H81"/>
    <mergeCell ref="E82:E83"/>
    <mergeCell ref="F82:F83"/>
    <mergeCell ref="G82:G83"/>
    <mergeCell ref="H82:H83"/>
    <mergeCell ref="E80:E81"/>
    <mergeCell ref="F80:F81"/>
    <mergeCell ref="A82:A83"/>
    <mergeCell ref="B82:B83"/>
    <mergeCell ref="C82:C83"/>
    <mergeCell ref="D82:D83"/>
    <mergeCell ref="A80:A81"/>
    <mergeCell ref="B80:B81"/>
    <mergeCell ref="C80:C81"/>
    <mergeCell ref="D80:D81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G88:G89"/>
    <mergeCell ref="H88:H89"/>
    <mergeCell ref="E90:E91"/>
    <mergeCell ref="F90:F91"/>
    <mergeCell ref="G90:G91"/>
    <mergeCell ref="H90:H91"/>
    <mergeCell ref="E88:E89"/>
    <mergeCell ref="F88:F89"/>
    <mergeCell ref="A90:A91"/>
    <mergeCell ref="B90:B91"/>
    <mergeCell ref="C90:C91"/>
    <mergeCell ref="D90:D91"/>
    <mergeCell ref="A88:A89"/>
    <mergeCell ref="B88:B89"/>
    <mergeCell ref="C88:C89"/>
    <mergeCell ref="D88:D89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0:A101"/>
    <mergeCell ref="B100:B101"/>
    <mergeCell ref="C100:C101"/>
    <mergeCell ref="D100:D101"/>
    <mergeCell ref="E100:E101"/>
    <mergeCell ref="F100:F101"/>
    <mergeCell ref="G96:G97"/>
    <mergeCell ref="H96:H97"/>
    <mergeCell ref="E98:E99"/>
    <mergeCell ref="F98:F99"/>
    <mergeCell ref="G98:G99"/>
    <mergeCell ref="H98:H99"/>
    <mergeCell ref="E96:E97"/>
    <mergeCell ref="F96:F97"/>
    <mergeCell ref="A98:A99"/>
    <mergeCell ref="B98:B99"/>
    <mergeCell ref="C98:C99"/>
    <mergeCell ref="D98:D99"/>
    <mergeCell ref="A96:A97"/>
    <mergeCell ref="B96:B97"/>
    <mergeCell ref="C96:C97"/>
    <mergeCell ref="D96:D97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G104:G105"/>
    <mergeCell ref="H104:H105"/>
    <mergeCell ref="E106:E107"/>
    <mergeCell ref="F106:F107"/>
    <mergeCell ref="G106:G107"/>
    <mergeCell ref="H106:H107"/>
    <mergeCell ref="E104:E105"/>
    <mergeCell ref="F104:F105"/>
    <mergeCell ref="A106:A107"/>
    <mergeCell ref="B106:B107"/>
    <mergeCell ref="C106:C107"/>
    <mergeCell ref="D106:D107"/>
    <mergeCell ref="A104:A105"/>
    <mergeCell ref="B104:B105"/>
    <mergeCell ref="C104:C105"/>
    <mergeCell ref="D104:D105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16:B117"/>
    <mergeCell ref="C116:C117"/>
    <mergeCell ref="D116:D117"/>
    <mergeCell ref="E116:E117"/>
    <mergeCell ref="F116:F117"/>
    <mergeCell ref="G112:G113"/>
    <mergeCell ref="H112:H113"/>
    <mergeCell ref="E114:E115"/>
    <mergeCell ref="F114:F115"/>
    <mergeCell ref="G114:G115"/>
    <mergeCell ref="H114:H115"/>
    <mergeCell ref="E112:E113"/>
    <mergeCell ref="F112:F113"/>
    <mergeCell ref="A114:A115"/>
    <mergeCell ref="B114:B115"/>
    <mergeCell ref="C114:C115"/>
    <mergeCell ref="D114:D115"/>
    <mergeCell ref="A112:A113"/>
    <mergeCell ref="B112:B113"/>
    <mergeCell ref="C112:C113"/>
    <mergeCell ref="D112:D113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4:A125"/>
    <mergeCell ref="B124:B125"/>
    <mergeCell ref="C124:C125"/>
    <mergeCell ref="D124:D125"/>
    <mergeCell ref="E124:E125"/>
    <mergeCell ref="F124:F125"/>
    <mergeCell ref="G120:G121"/>
    <mergeCell ref="H120:H121"/>
    <mergeCell ref="E122:E123"/>
    <mergeCell ref="F122:F123"/>
    <mergeCell ref="G122:G123"/>
    <mergeCell ref="H122:H123"/>
    <mergeCell ref="E120:E121"/>
    <mergeCell ref="F120:F121"/>
    <mergeCell ref="A122:A123"/>
    <mergeCell ref="B122:B123"/>
    <mergeCell ref="C122:C123"/>
    <mergeCell ref="D122:D123"/>
    <mergeCell ref="A120:A121"/>
    <mergeCell ref="B120:B121"/>
    <mergeCell ref="C120:C121"/>
    <mergeCell ref="D120:D121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G128:G129"/>
    <mergeCell ref="H128:H129"/>
    <mergeCell ref="E130:E131"/>
    <mergeCell ref="F130:F131"/>
    <mergeCell ref="G130:G131"/>
    <mergeCell ref="H130:H131"/>
    <mergeCell ref="E128:E129"/>
    <mergeCell ref="F128:F129"/>
    <mergeCell ref="A130:A131"/>
    <mergeCell ref="B130:B131"/>
    <mergeCell ref="C130:C131"/>
    <mergeCell ref="D130:D131"/>
    <mergeCell ref="A128:A129"/>
    <mergeCell ref="B128:B129"/>
    <mergeCell ref="C128:C129"/>
    <mergeCell ref="D128:D129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0:A141"/>
    <mergeCell ref="B140:B141"/>
    <mergeCell ref="C140:C141"/>
    <mergeCell ref="D140:D141"/>
    <mergeCell ref="E140:E141"/>
    <mergeCell ref="F140:F141"/>
    <mergeCell ref="G136:G137"/>
    <mergeCell ref="H136:H137"/>
    <mergeCell ref="E138:E139"/>
    <mergeCell ref="F138:F139"/>
    <mergeCell ref="G138:G139"/>
    <mergeCell ref="H138:H139"/>
    <mergeCell ref="E136:E137"/>
    <mergeCell ref="F136:F137"/>
    <mergeCell ref="A138:A139"/>
    <mergeCell ref="B138:B139"/>
    <mergeCell ref="C138:C139"/>
    <mergeCell ref="D138:D139"/>
    <mergeCell ref="A136:A137"/>
    <mergeCell ref="B136:B137"/>
    <mergeCell ref="C136:C137"/>
    <mergeCell ref="D136:D137"/>
    <mergeCell ref="G148:G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48:A149"/>
    <mergeCell ref="B148:B149"/>
    <mergeCell ref="C148:C149"/>
    <mergeCell ref="D148:D149"/>
    <mergeCell ref="E148:E149"/>
    <mergeCell ref="F148:F149"/>
    <mergeCell ref="G144:G145"/>
    <mergeCell ref="H144:H145"/>
    <mergeCell ref="E146:E147"/>
    <mergeCell ref="F146:F147"/>
    <mergeCell ref="G146:G147"/>
    <mergeCell ref="H146:H147"/>
    <mergeCell ref="E144:E145"/>
    <mergeCell ref="F144:F145"/>
    <mergeCell ref="A146:A147"/>
    <mergeCell ref="B146:B147"/>
    <mergeCell ref="C146:C147"/>
    <mergeCell ref="D146:D147"/>
    <mergeCell ref="A144:A145"/>
    <mergeCell ref="B144:B145"/>
    <mergeCell ref="C144:C145"/>
    <mergeCell ref="D144:D145"/>
    <mergeCell ref="G156:G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E154:E155"/>
    <mergeCell ref="F154:F155"/>
    <mergeCell ref="G154:G155"/>
    <mergeCell ref="H154:H155"/>
    <mergeCell ref="E152:E153"/>
    <mergeCell ref="F152:F153"/>
    <mergeCell ref="A154:A155"/>
    <mergeCell ref="B154:B155"/>
    <mergeCell ref="C154:C155"/>
    <mergeCell ref="D154:D155"/>
    <mergeCell ref="A152:A153"/>
    <mergeCell ref="B152:B153"/>
    <mergeCell ref="C152:C153"/>
    <mergeCell ref="D152:D153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4:A165"/>
    <mergeCell ref="B164:B165"/>
    <mergeCell ref="C164:C165"/>
    <mergeCell ref="D164:D165"/>
    <mergeCell ref="E164:E165"/>
    <mergeCell ref="F164:F165"/>
    <mergeCell ref="G160:G161"/>
    <mergeCell ref="H160:H161"/>
    <mergeCell ref="E162:E163"/>
    <mergeCell ref="F162:F163"/>
    <mergeCell ref="G162:G163"/>
    <mergeCell ref="H162:H163"/>
    <mergeCell ref="E160:E161"/>
    <mergeCell ref="F160:F161"/>
    <mergeCell ref="A162:A163"/>
    <mergeCell ref="B162:B163"/>
    <mergeCell ref="C162:C163"/>
    <mergeCell ref="D162:D163"/>
    <mergeCell ref="A160:A161"/>
    <mergeCell ref="B160:B161"/>
    <mergeCell ref="C160:C161"/>
    <mergeCell ref="D160:D161"/>
    <mergeCell ref="G172:G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72:A173"/>
    <mergeCell ref="B172:B173"/>
    <mergeCell ref="C172:C173"/>
    <mergeCell ref="D172:D173"/>
    <mergeCell ref="E172:E173"/>
    <mergeCell ref="F172:F173"/>
    <mergeCell ref="G168:G169"/>
    <mergeCell ref="H168:H169"/>
    <mergeCell ref="E170:E171"/>
    <mergeCell ref="F170:F171"/>
    <mergeCell ref="G170:G171"/>
    <mergeCell ref="H170:H171"/>
    <mergeCell ref="E168:E169"/>
    <mergeCell ref="F168:F169"/>
    <mergeCell ref="A170:A171"/>
    <mergeCell ref="B170:B171"/>
    <mergeCell ref="C170:C171"/>
    <mergeCell ref="D170:D171"/>
    <mergeCell ref="A168:A169"/>
    <mergeCell ref="B168:B169"/>
    <mergeCell ref="C168:C169"/>
    <mergeCell ref="D168:D169"/>
    <mergeCell ref="G180:G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A180:A181"/>
    <mergeCell ref="B180:B181"/>
    <mergeCell ref="C180:C181"/>
    <mergeCell ref="D180:D181"/>
    <mergeCell ref="E180:E181"/>
    <mergeCell ref="F180:F181"/>
    <mergeCell ref="G176:G177"/>
    <mergeCell ref="H176:H177"/>
    <mergeCell ref="E178:E179"/>
    <mergeCell ref="F178:F179"/>
    <mergeCell ref="G178:G179"/>
    <mergeCell ref="H178:H179"/>
    <mergeCell ref="E176:E177"/>
    <mergeCell ref="F176:F177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G188:G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188:A189"/>
    <mergeCell ref="B188:B189"/>
    <mergeCell ref="C188:C189"/>
    <mergeCell ref="D188:D189"/>
    <mergeCell ref="E188:E189"/>
    <mergeCell ref="F188:F189"/>
    <mergeCell ref="G184:G185"/>
    <mergeCell ref="H184:H185"/>
    <mergeCell ref="E186:E187"/>
    <mergeCell ref="F186:F187"/>
    <mergeCell ref="G186:G187"/>
    <mergeCell ref="H186:H187"/>
    <mergeCell ref="E184:E185"/>
    <mergeCell ref="F184:F185"/>
    <mergeCell ref="A186:A187"/>
    <mergeCell ref="B186:B187"/>
    <mergeCell ref="C186:C187"/>
    <mergeCell ref="D186:D187"/>
    <mergeCell ref="A184:A185"/>
    <mergeCell ref="B184:B185"/>
    <mergeCell ref="C184:C185"/>
    <mergeCell ref="D184:D185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196:A197"/>
    <mergeCell ref="B196:B197"/>
    <mergeCell ref="C196:C197"/>
    <mergeCell ref="D196:D197"/>
    <mergeCell ref="E196:E197"/>
    <mergeCell ref="F196:F197"/>
    <mergeCell ref="G192:G193"/>
    <mergeCell ref="H192:H193"/>
    <mergeCell ref="E194:E195"/>
    <mergeCell ref="F194:F195"/>
    <mergeCell ref="G194:G195"/>
    <mergeCell ref="H194:H195"/>
    <mergeCell ref="E192:E193"/>
    <mergeCell ref="F192:F193"/>
    <mergeCell ref="A194:A195"/>
    <mergeCell ref="B194:B195"/>
    <mergeCell ref="C194:C195"/>
    <mergeCell ref="D194:D195"/>
    <mergeCell ref="A192:A193"/>
    <mergeCell ref="B192:B193"/>
    <mergeCell ref="C192:C193"/>
    <mergeCell ref="D192:D193"/>
    <mergeCell ref="G204:G205"/>
    <mergeCell ref="H204:H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A204:A205"/>
    <mergeCell ref="B204:B205"/>
    <mergeCell ref="C204:C205"/>
    <mergeCell ref="D204:D205"/>
    <mergeCell ref="E204:E205"/>
    <mergeCell ref="F204:F205"/>
    <mergeCell ref="G200:G201"/>
    <mergeCell ref="H200:H201"/>
    <mergeCell ref="E202:E203"/>
    <mergeCell ref="F202:F203"/>
    <mergeCell ref="G202:G203"/>
    <mergeCell ref="H202:H203"/>
    <mergeCell ref="E200:E201"/>
    <mergeCell ref="F200:F201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G212:G213"/>
    <mergeCell ref="H212:H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A212:A213"/>
    <mergeCell ref="B212:B213"/>
    <mergeCell ref="C212:C213"/>
    <mergeCell ref="D212:D213"/>
    <mergeCell ref="E212:E213"/>
    <mergeCell ref="F212:F213"/>
    <mergeCell ref="G208:G209"/>
    <mergeCell ref="H208:H209"/>
    <mergeCell ref="E210:E211"/>
    <mergeCell ref="F210:F211"/>
    <mergeCell ref="G210:G211"/>
    <mergeCell ref="H210:H211"/>
    <mergeCell ref="E208:E209"/>
    <mergeCell ref="F208:F209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G220:G221"/>
    <mergeCell ref="H220:H221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A220:A221"/>
    <mergeCell ref="B220:B221"/>
    <mergeCell ref="C220:C221"/>
    <mergeCell ref="D220:D221"/>
    <mergeCell ref="E220:E221"/>
    <mergeCell ref="F220:F221"/>
    <mergeCell ref="G216:G217"/>
    <mergeCell ref="H216:H217"/>
    <mergeCell ref="E218:E219"/>
    <mergeCell ref="F218:F219"/>
    <mergeCell ref="G218:G219"/>
    <mergeCell ref="H218:H219"/>
    <mergeCell ref="E216:E217"/>
    <mergeCell ref="F216:F21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G228:G229"/>
    <mergeCell ref="H228:H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A228:A229"/>
    <mergeCell ref="B228:B229"/>
    <mergeCell ref="C228:C229"/>
    <mergeCell ref="D228:D229"/>
    <mergeCell ref="E228:E229"/>
    <mergeCell ref="F228:F229"/>
    <mergeCell ref="G224:G225"/>
    <mergeCell ref="H224:H225"/>
    <mergeCell ref="E226:E227"/>
    <mergeCell ref="F226:F227"/>
    <mergeCell ref="G226:G227"/>
    <mergeCell ref="H226:H227"/>
    <mergeCell ref="E224:E225"/>
    <mergeCell ref="F224:F225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G236:G237"/>
    <mergeCell ref="H236:H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6:A237"/>
    <mergeCell ref="B236:B237"/>
    <mergeCell ref="C236:C237"/>
    <mergeCell ref="D236:D237"/>
    <mergeCell ref="E236:E237"/>
    <mergeCell ref="F236:F237"/>
    <mergeCell ref="G232:G233"/>
    <mergeCell ref="H232:H233"/>
    <mergeCell ref="E234:E235"/>
    <mergeCell ref="F234:F235"/>
    <mergeCell ref="G234:G235"/>
    <mergeCell ref="H234:H235"/>
    <mergeCell ref="E232:E233"/>
    <mergeCell ref="F232:F233"/>
    <mergeCell ref="A234:A235"/>
    <mergeCell ref="B234:B235"/>
    <mergeCell ref="C234:C235"/>
    <mergeCell ref="D234:D235"/>
    <mergeCell ref="A232:A233"/>
    <mergeCell ref="B232:B233"/>
    <mergeCell ref="C232:C233"/>
    <mergeCell ref="D232:D233"/>
    <mergeCell ref="G244:G245"/>
    <mergeCell ref="H244:H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A244:A245"/>
    <mergeCell ref="B244:B245"/>
    <mergeCell ref="C244:C245"/>
    <mergeCell ref="D244:D245"/>
    <mergeCell ref="E244:E245"/>
    <mergeCell ref="F244:F245"/>
    <mergeCell ref="G240:G241"/>
    <mergeCell ref="H240:H241"/>
    <mergeCell ref="E242:E243"/>
    <mergeCell ref="F242:F243"/>
    <mergeCell ref="G242:G243"/>
    <mergeCell ref="H242:H243"/>
    <mergeCell ref="E240:E241"/>
    <mergeCell ref="F240:F241"/>
    <mergeCell ref="A242:A243"/>
    <mergeCell ref="B242:B243"/>
    <mergeCell ref="C242:C243"/>
    <mergeCell ref="D242:D243"/>
    <mergeCell ref="A240:A241"/>
    <mergeCell ref="B240:B241"/>
    <mergeCell ref="C240:C241"/>
    <mergeCell ref="D240:D241"/>
    <mergeCell ref="G252:G253"/>
    <mergeCell ref="H252:H253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A252:A253"/>
    <mergeCell ref="B252:B253"/>
    <mergeCell ref="C252:C253"/>
    <mergeCell ref="D252:D253"/>
    <mergeCell ref="E252:E253"/>
    <mergeCell ref="F252:F253"/>
    <mergeCell ref="G248:G249"/>
    <mergeCell ref="H248:H249"/>
    <mergeCell ref="E250:E251"/>
    <mergeCell ref="F250:F251"/>
    <mergeCell ref="G250:G251"/>
    <mergeCell ref="H250:H251"/>
    <mergeCell ref="E248:E249"/>
    <mergeCell ref="F248:F249"/>
    <mergeCell ref="A250:A251"/>
    <mergeCell ref="B250:B251"/>
    <mergeCell ref="C250:C251"/>
    <mergeCell ref="D250:D251"/>
    <mergeCell ref="A248:A249"/>
    <mergeCell ref="B248:B249"/>
    <mergeCell ref="C248:C249"/>
    <mergeCell ref="D248:D249"/>
    <mergeCell ref="G260:G261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260:A261"/>
    <mergeCell ref="B260:B261"/>
    <mergeCell ref="C260:C261"/>
    <mergeCell ref="D260:D261"/>
    <mergeCell ref="E260:E261"/>
    <mergeCell ref="F260:F261"/>
    <mergeCell ref="G256:G257"/>
    <mergeCell ref="H256:H257"/>
    <mergeCell ref="E258:E259"/>
    <mergeCell ref="F258:F259"/>
    <mergeCell ref="G258:G259"/>
    <mergeCell ref="H258:H259"/>
    <mergeCell ref="E256:E257"/>
    <mergeCell ref="F256:F257"/>
    <mergeCell ref="A258:A259"/>
    <mergeCell ref="B258:B259"/>
    <mergeCell ref="C258:C259"/>
    <mergeCell ref="D258:D259"/>
    <mergeCell ref="A256:A257"/>
    <mergeCell ref="B256:B257"/>
    <mergeCell ref="C256:C257"/>
    <mergeCell ref="D256:D257"/>
    <mergeCell ref="A269:H269"/>
    <mergeCell ref="A271:H271"/>
    <mergeCell ref="A272:H272"/>
    <mergeCell ref="F274:H274"/>
    <mergeCell ref="A275:H275"/>
    <mergeCell ref="G264:G265"/>
    <mergeCell ref="H264:H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A264:A265"/>
    <mergeCell ref="B264:B265"/>
    <mergeCell ref="C264:C265"/>
    <mergeCell ref="D264:D265"/>
    <mergeCell ref="E264:E265"/>
    <mergeCell ref="F264:F265"/>
  </mergeCells>
  <printOptions/>
  <pageMargins left="0" right="0" top="0" bottom="0" header="0.5118110236220472" footer="0.5118110236220472"/>
  <pageSetup horizontalDpi="600" verticalDpi="600" orientation="portrait" paperSize="9" r:id="rId1"/>
  <rowBreaks count="6" manualBreakCount="6">
    <brk id="32" max="7" man="1"/>
    <brk id="71" max="7" man="1"/>
    <brk id="105" max="7" man="1"/>
    <brk id="145" max="7" man="1"/>
    <brk id="187" max="7" man="1"/>
    <brk id="2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tender1</cp:lastModifiedBy>
  <cp:lastPrinted>2015-06-24T05:03:09Z</cp:lastPrinted>
  <dcterms:created xsi:type="dcterms:W3CDTF">2015-06-23T12:50:32Z</dcterms:created>
  <dcterms:modified xsi:type="dcterms:W3CDTF">2015-06-24T05:42:24Z</dcterms:modified>
  <cp:category/>
  <cp:version/>
  <cp:contentType/>
  <cp:contentStatus/>
</cp:coreProperties>
</file>