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50" windowHeight="9615" activeTab="0"/>
  </bookViews>
  <sheets>
    <sheet name="ДОДАТОК 2015 рік ГРУДЕНЬ" sheetId="1" r:id="rId1"/>
  </sheets>
  <definedNames>
    <definedName name="_xlnm.Print_Area" localSheetId="0">'ДОДАТОК 2015 рік ГРУДЕНЬ'!$A$1:$H$297</definedName>
  </definedNames>
  <calcPr fullCalcOnLoad="1"/>
</workbook>
</file>

<file path=xl/sharedStrings.xml><?xml version="1.0" encoding="utf-8"?>
<sst xmlns="http://schemas.openxmlformats.org/spreadsheetml/2006/main" count="428" uniqueCount="279">
  <si>
    <t xml:space="preserve">ЗАТВЕРДЖЕНО                                        Наказ                                          Міністерства економічного розвитку і  торгівлі України 15.09.2014 №1106    </t>
  </si>
  <si>
    <t>ДОДАТОК  ДО РІЧНОГО ПЛАНУ ЗАКУПІВЕЛЬ   (ЗІ ЗМІНАМИ)                                                                                                                          НА 2015 РІК</t>
  </si>
  <si>
    <t>які не підлягають процедурі закупівлі з конкурсних торгів згідно статті 2 Закону України                 "Про здійснення державних закупівель"</t>
  </si>
  <si>
    <t xml:space="preserve">01987402    КЗ"Павлоградська міська лікарня №1" ДОР"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</si>
  <si>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(найменування замовника)</t>
  </si>
  <si>
    <t>Предмет закупівлі</t>
  </si>
  <si>
    <t>Код  КЕКВ (для бюджетних коштів)</t>
  </si>
  <si>
    <t>Очікувана вартість предмета закупівлі, грн</t>
  </si>
  <si>
    <t>Процедура закупівлі</t>
  </si>
  <si>
    <t>Орієнтовний початок проведення  процедури закупівлі</t>
  </si>
  <si>
    <t>Примітки</t>
  </si>
  <si>
    <t>Разом</t>
  </si>
  <si>
    <t>Загальний фонд</t>
  </si>
  <si>
    <t>Спеціальний фонд</t>
  </si>
  <si>
    <r>
      <t xml:space="preserve">Папір газетний, папір ручного виготовляння та інший некрейдований папір, або картон для графічних цілей, </t>
    </r>
    <r>
      <rPr>
        <b/>
        <sz val="8"/>
        <rFont val="Times New Roman"/>
        <family val="1"/>
      </rPr>
      <t>код  17.12.1</t>
    </r>
  </si>
  <si>
    <t>Січень- грудень           2015 року щомісячно</t>
  </si>
  <si>
    <r>
      <t xml:space="preserve">Вироби канцелярські, паперові </t>
    </r>
    <r>
      <rPr>
        <b/>
        <sz val="8"/>
        <rFont val="Times New Roman"/>
        <family val="1"/>
      </rPr>
      <t>код:17.23.1</t>
    </r>
  </si>
  <si>
    <t>Січень- грудень           2015 року щоквартально</t>
  </si>
  <si>
    <r>
      <t xml:space="preserve">Паливо рідинне та газ; оливи мастильні                                                </t>
    </r>
    <r>
      <rPr>
        <b/>
        <sz val="8"/>
        <rFont val="Times New Roman"/>
        <family val="1"/>
      </rPr>
      <t>код 19.20.2</t>
    </r>
  </si>
  <si>
    <t>(Дев'яносто три тисячі п'ятсот  дві грн. 00 коп)</t>
  </si>
  <si>
    <r>
      <t xml:space="preserve">Фарби та лаки на основі полімерів                          </t>
    </r>
    <r>
      <rPr>
        <b/>
        <sz val="8"/>
        <rFont val="Times New Roman"/>
        <family val="1"/>
      </rPr>
      <t>код 20.30.1</t>
    </r>
  </si>
  <si>
    <t>Серпень 2015 року одноразово</t>
  </si>
  <si>
    <t>(Чотириста сімдесят сім грн. 00 коп)</t>
  </si>
  <si>
    <r>
      <t xml:space="preserve">Фарби та лаки, інші, та пов'язана з ними продукція; барвники художні та друкарські чорнила </t>
    </r>
    <r>
      <rPr>
        <b/>
        <sz val="8"/>
        <rFont val="Times New Roman"/>
        <family val="1"/>
      </rPr>
      <t>код 20.30.2</t>
    </r>
  </si>
  <si>
    <t>(Двісті вісім грн. 00 коп)</t>
  </si>
  <si>
    <r>
      <t xml:space="preserve">Мило, засоби мийні та засоби для чищення </t>
    </r>
    <r>
      <rPr>
        <b/>
        <sz val="8"/>
        <rFont val="Times New Roman"/>
        <family val="1"/>
      </rPr>
      <t>код 20.41.3</t>
    </r>
  </si>
  <si>
    <t>(Двадцять тисяч шістсот п'ятдесят дві грн., 00 коп.)</t>
  </si>
  <si>
    <r>
      <t xml:space="preserve">Клеї </t>
    </r>
    <r>
      <rPr>
        <b/>
        <sz val="8"/>
        <rFont val="Times New Roman"/>
        <family val="1"/>
      </rPr>
      <t>код 20.52.1</t>
    </r>
  </si>
  <si>
    <t>(Шістсот сорок одна грн. 00 коп)</t>
  </si>
  <si>
    <r>
      <t xml:space="preserve">Засоби змащувальні; присадки; речовини антифризні готові </t>
    </r>
    <r>
      <rPr>
        <b/>
        <sz val="8"/>
        <rFont val="Times New Roman"/>
        <family val="1"/>
      </rPr>
      <t>код 20.59.4</t>
    </r>
  </si>
  <si>
    <r>
      <t xml:space="preserve">Шини та камери ґумові нові </t>
    </r>
    <r>
      <rPr>
        <b/>
        <sz val="8"/>
        <rFont val="Times New Roman"/>
        <family val="1"/>
      </rPr>
      <t>код 22.11.1</t>
    </r>
  </si>
  <si>
    <r>
      <t xml:space="preserve">Предмети одягу та аксесуари одягу з вулканізованої ґуми (крім виготовлених з твердої ґуми) </t>
    </r>
    <r>
      <rPr>
        <b/>
        <sz val="8"/>
        <rFont val="Times New Roman"/>
        <family val="1"/>
      </rPr>
      <t>код 22.19.6</t>
    </r>
  </si>
  <si>
    <t>(Дев'яносто вісім грн., 00 коп.)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</si>
  <si>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8"/>
        <rFont val="Times New Roman"/>
        <family val="1"/>
      </rPr>
      <t xml:space="preserve"> код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22.23.1</t>
    </r>
  </si>
  <si>
    <t>Жовтень 2015 року одноразово</t>
  </si>
  <si>
    <r>
      <t xml:space="preserve">Вироби пластмасові інші, н. в. і. у. </t>
    </r>
    <r>
      <rPr>
        <b/>
        <sz val="8"/>
        <rFont val="Times New Roman"/>
        <family val="1"/>
      </rPr>
      <t>код 22.29.2</t>
    </r>
  </si>
  <si>
    <t>Травень 2015 року одноразово</t>
  </si>
  <si>
    <t>Довідка про зміни                                       №1180 від 04.12.2015            (+5460 грн)</t>
  </si>
  <si>
    <t>(Одна тисяча сто двадцять сім грн., 00 коп.)</t>
  </si>
  <si>
    <r>
      <t xml:space="preserve">Труби та трубки некруглого поперечного перерізу та порожнисті профілі, зі сталі </t>
    </r>
    <r>
      <rPr>
        <b/>
        <sz val="8"/>
        <rFont val="Times New Roman"/>
        <family val="1"/>
      </rPr>
      <t>код 24.20.1</t>
    </r>
  </si>
  <si>
    <t>Довідка про зміни                                       №1180 від 04.12.2015            (+151,3 грн)</t>
  </si>
  <si>
    <r>
      <t xml:space="preserve">Труби та трубки некруглого поперечного перерізу та порожнисті профілі, зі сталі </t>
    </r>
    <r>
      <rPr>
        <b/>
        <sz val="8"/>
        <rFont val="Times New Roman"/>
        <family val="1"/>
      </rPr>
      <t>код 24.33.1</t>
    </r>
  </si>
  <si>
    <t>Довідка про зміни                                       №1180 від 04.12.2015            (+142093,39 грн)</t>
  </si>
  <si>
    <r>
      <t xml:space="preserve">Вироби вогнетривкі </t>
    </r>
    <r>
      <rPr>
        <b/>
        <sz val="8"/>
        <rFont val="Times New Roman"/>
        <family val="1"/>
      </rPr>
      <t>код 23.20.1</t>
    </r>
  </si>
  <si>
    <t>Червень 2015 року одноразово</t>
  </si>
  <si>
    <t>(Сто двадцять вісім грн., 00 коп.)</t>
  </si>
  <si>
    <r>
      <t xml:space="preserve">Вапно негашене, гашене та гідравлічне           </t>
    </r>
    <r>
      <rPr>
        <b/>
        <sz val="8"/>
        <rFont val="Times New Roman"/>
        <family val="1"/>
      </rPr>
      <t>код 23.52.1</t>
    </r>
  </si>
  <si>
    <t>(Дванадцять грн., 00 коп.)</t>
  </si>
  <si>
    <r>
      <t xml:space="preserve">Вироби з гіпсу для будівництві                          </t>
    </r>
    <r>
      <rPr>
        <b/>
        <sz val="8"/>
        <rFont val="Times New Roman"/>
        <family val="1"/>
      </rPr>
      <t>код 23.62.1</t>
    </r>
  </si>
  <si>
    <t>(Триста чотири грн., 98 коп.)</t>
  </si>
  <si>
    <r>
      <t xml:space="preserve">Вироби конструкційні металеві та їхні частини  </t>
    </r>
    <r>
      <rPr>
        <b/>
        <sz val="8"/>
        <rFont val="Times New Roman"/>
        <family val="1"/>
      </rPr>
      <t>код 25.11.2</t>
    </r>
  </si>
  <si>
    <t>Довідка про зміни                                       №1180 від 04.12.2015            (+3670,31 грн)</t>
  </si>
  <si>
    <r>
      <t xml:space="preserve">Вироби з дроту, ланцюги та пружини        </t>
    </r>
    <r>
      <rPr>
        <b/>
        <sz val="8"/>
        <rFont val="Times New Roman"/>
        <family val="1"/>
      </rPr>
      <t>код 25.93.1</t>
    </r>
  </si>
  <si>
    <t>(Сорок дев'ять грн., 00 коп.)</t>
  </si>
  <si>
    <r>
      <rPr>
        <sz val="9"/>
        <rFont val="Times New Roman"/>
        <family val="1"/>
      </rPr>
      <t xml:space="preserve">Засоби кріпильні нарізні із заліза чи сталі, н. в. і. у.        </t>
    </r>
    <r>
      <rPr>
        <b/>
        <sz val="9"/>
        <rFont val="Times New Roman"/>
        <family val="1"/>
      </rPr>
      <t>код</t>
    </r>
    <r>
      <rPr>
        <b/>
        <sz val="8"/>
        <rFont val="Times New Roman"/>
        <family val="1"/>
      </rPr>
      <t xml:space="preserve"> 25.94.1</t>
    </r>
  </si>
  <si>
    <t>Довідка про зміни                                       №1180 від 04.12.2015            (+12825 грн)</t>
  </si>
  <si>
    <r>
      <rPr>
        <sz val="8"/>
        <rFont val="Times New Roman"/>
        <family val="1"/>
      </rPr>
      <t xml:space="preserve">Машини обчислювальні, частини та приладдя </t>
    </r>
    <r>
      <rPr>
        <b/>
        <sz val="8"/>
        <rFont val="Times New Roman"/>
        <family val="1"/>
      </rPr>
      <t>до них код 26.20.1</t>
    </r>
  </si>
  <si>
    <r>
      <t xml:space="preserve">Акумулятори електричні та частини до них        </t>
    </r>
    <r>
      <rPr>
        <b/>
        <sz val="8"/>
        <rFont val="Times New Roman"/>
        <family val="1"/>
      </rPr>
      <t>код 27.20.2</t>
    </r>
  </si>
  <si>
    <t>Вересень 2015 року одноразово</t>
  </si>
  <si>
    <t>(Дві тисячі сімсот п'ятдесят п'ять грн., 00 коп.)</t>
  </si>
  <si>
    <r>
      <t xml:space="preserve">Лампи розжарювання та газорозрядні електричні; лампи дугові      </t>
    </r>
    <r>
      <rPr>
        <b/>
        <sz val="8"/>
        <rFont val="Times New Roman"/>
        <family val="1"/>
      </rPr>
      <t>код 27.40.1</t>
    </r>
  </si>
  <si>
    <t>(Дев'ятсот сімдесят п'ять грн., 00 коп.)</t>
  </si>
  <si>
    <r>
      <t xml:space="preserve">Прилади електричні побутові, інші, н. в. і. у.  </t>
    </r>
    <r>
      <rPr>
        <b/>
        <sz val="8"/>
        <rFont val="Times New Roman"/>
        <family val="1"/>
      </rPr>
      <t>код 27.51.2</t>
    </r>
  </si>
  <si>
    <r>
      <t xml:space="preserve">Газогенератори, дистиляційні та фільтрувальні апарати     </t>
    </r>
    <r>
      <rPr>
        <b/>
        <sz val="8"/>
        <rFont val="Times New Roman"/>
        <family val="1"/>
      </rPr>
      <t>код 28.29.1</t>
    </r>
  </si>
  <si>
    <t>(Сто двадцять грн., 00 коп.)</t>
  </si>
  <si>
    <r>
      <t xml:space="preserve">Устатковання електричне, інше, до моторних транспортних засобів і його частини </t>
    </r>
    <r>
      <rPr>
        <b/>
        <sz val="8"/>
        <rFont val="Times New Roman"/>
        <family val="1"/>
      </rPr>
      <t>код 29.31.2</t>
    </r>
  </si>
  <si>
    <r>
      <t xml:space="preserve">Частини та приладдя до моторних транспортних засобів, н. в. і. у.                             </t>
    </r>
    <r>
      <rPr>
        <b/>
        <sz val="8"/>
        <rFont val="Times New Roman"/>
        <family val="1"/>
      </rPr>
      <t>код 29.32.3</t>
    </r>
  </si>
  <si>
    <t>(Чотири тисячі чотириста п'ятдесять п'ять грн., 00 коп.)</t>
  </si>
  <si>
    <r>
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</t>
    </r>
    <r>
      <rPr>
        <b/>
        <sz val="8"/>
        <rFont val="Times New Roman"/>
        <family val="1"/>
      </rPr>
      <t>код 32.99.1</t>
    </r>
  </si>
  <si>
    <t>(Триста тридцять грн., 00 коп.)</t>
  </si>
  <si>
    <r>
      <t xml:space="preserve">Газети друковані </t>
    </r>
    <r>
      <rPr>
        <b/>
        <sz val="8"/>
        <rFont val="Times New Roman"/>
        <family val="1"/>
      </rPr>
      <t>код 58.13.1</t>
    </r>
  </si>
  <si>
    <t>(Чотири тисячі двісті тридцять дві грн., 00 коп.)</t>
  </si>
  <si>
    <r>
      <t xml:space="preserve">Журнали та періодичні видання друковані </t>
    </r>
    <r>
      <rPr>
        <b/>
        <sz val="8"/>
        <rFont val="Times New Roman"/>
        <family val="1"/>
      </rPr>
      <t>код 58.14.1</t>
    </r>
  </si>
  <si>
    <t>(Сім тисяч вісімсот сорок сім грн., 00 коп.)</t>
  </si>
  <si>
    <r>
      <t xml:space="preserve">Послуги щодо видавання друкованої продукції, інші </t>
    </r>
    <r>
      <rPr>
        <b/>
        <sz val="8"/>
        <rFont val="Times New Roman"/>
        <family val="1"/>
      </rPr>
      <t>код 58.19.1</t>
    </r>
  </si>
  <si>
    <t>(Сорок сім тисяч сто тридцять три грн., 00 коп.)</t>
  </si>
  <si>
    <r>
      <rPr>
        <sz val="8"/>
        <rFont val="Times New Roman"/>
        <family val="1"/>
      </rPr>
      <t xml:space="preserve">Устатковання радіологічне, електромедичне та електротерапевтичне устатковання </t>
    </r>
    <r>
      <rPr>
        <b/>
        <sz val="8"/>
        <rFont val="Times New Roman"/>
        <family val="1"/>
      </rPr>
      <t>код 26.60.11</t>
    </r>
  </si>
  <si>
    <t>Травень                  2015 року одноразово</t>
  </si>
  <si>
    <t>Всього по КЕКВ 2210</t>
  </si>
  <si>
    <t>(Двісті чотири тисячі шість сімдесят дві грн. 00 коп)</t>
  </si>
  <si>
    <r>
      <t xml:space="preserve">Крохмалі і крохмалепродукти; цукор і цукрові сиропи, н. в. і. у.   </t>
    </r>
    <r>
      <rPr>
        <b/>
        <sz val="8"/>
        <rFont val="Times New Roman"/>
        <family val="1"/>
      </rPr>
      <t>код 10.62.1</t>
    </r>
  </si>
  <si>
    <t>(Сто тридцять чотири грн. 00 коп)</t>
  </si>
  <si>
    <r>
      <t xml:space="preserve">Папір і картон оброблені  </t>
    </r>
    <r>
      <rPr>
        <b/>
        <sz val="8"/>
        <rFont val="Times New Roman"/>
        <family val="1"/>
      </rPr>
      <t>код 17.12.7</t>
    </r>
  </si>
  <si>
    <t>(Одна тисяча сто вісімдесят одна грн. 00 коп)</t>
  </si>
  <si>
    <r>
      <t xml:space="preserve">Папір побутовий і туалетний та паперова продукція  </t>
    </r>
    <r>
      <rPr>
        <b/>
        <sz val="8"/>
        <rFont val="Times New Roman"/>
        <family val="1"/>
      </rPr>
      <t>код 17.22.1</t>
    </r>
  </si>
  <si>
    <t>(П'ять тисяч двадцять чотири грн. 10 коп)</t>
  </si>
  <si>
    <r>
      <t xml:space="preserve">Гази промислові  </t>
    </r>
    <r>
      <rPr>
        <b/>
        <sz val="8"/>
        <rFont val="Times New Roman"/>
        <family val="1"/>
      </rPr>
      <t>код 20.11.1</t>
    </r>
  </si>
  <si>
    <t>(Дев'ятсот п'ятдесят дев'ять грн. 58 коп)</t>
  </si>
  <si>
    <r>
      <t xml:space="preserve">Речовини хімічні неорганічні основні, інші, н. в. і. у.   </t>
    </r>
    <r>
      <rPr>
        <b/>
        <sz val="8"/>
        <rFont val="Times New Roman"/>
        <family val="1"/>
      </rPr>
      <t>код 20.13.6</t>
    </r>
  </si>
  <si>
    <t>(Двісті сімдесят чотири грн. 50 коп)</t>
  </si>
  <si>
    <r>
      <t xml:space="preserve">Вуглеводні та їхні похідні   </t>
    </r>
    <r>
      <rPr>
        <b/>
        <sz val="8"/>
        <rFont val="Times New Roman"/>
        <family val="1"/>
      </rPr>
      <t>код 20.14.1</t>
    </r>
  </si>
  <si>
    <t>(Вісімдесят тисяч сто сімдесят п'ять грн. 38 коп)</t>
  </si>
  <si>
    <r>
      <t xml:space="preserve">Кислоти монокарбонові жирні технічні; кислоти карбонові та їхні солі </t>
    </r>
    <r>
      <rPr>
        <b/>
        <sz val="8"/>
        <rFont val="Times New Roman"/>
        <family val="1"/>
      </rPr>
      <t>код 20.14.3</t>
    </r>
  </si>
  <si>
    <t>(Вісім тисяч дев'ятсот п'ятдесят три грн. 90 коп)</t>
  </si>
  <si>
    <r>
      <t xml:space="preserve">Сполуки з амінною функційною групою    </t>
    </r>
    <r>
      <rPr>
        <b/>
        <sz val="8"/>
        <rFont val="Times New Roman"/>
        <family val="1"/>
      </rPr>
      <t>код 20.14.4</t>
    </r>
  </si>
  <si>
    <t>(Вісімдесят вісім тисяч сто тридцять п'ять грн. 40 коп)</t>
  </si>
  <si>
    <r>
      <t xml:space="preserve">Сполуки сіркоорганічні та інші органічно-неорганічні сполуки; гетероциклічні сполуки, н. в. і. у.              </t>
    </r>
    <r>
      <rPr>
        <b/>
        <sz val="8"/>
        <rFont val="Times New Roman"/>
        <family val="1"/>
      </rPr>
      <t>код 20.14.5</t>
    </r>
  </si>
  <si>
    <t>(Тридцять три тисячі чотириста п'ятдесят грн. 90 коп)</t>
  </si>
  <si>
    <r>
      <t xml:space="preserve">Продукти хімічні органічні, основні, різноманітні           </t>
    </r>
    <r>
      <rPr>
        <b/>
        <sz val="8"/>
        <rFont val="Times New Roman"/>
        <family val="1"/>
      </rPr>
      <t>код 20.14.7</t>
    </r>
  </si>
  <si>
    <t>(Двадцять п'ять тисяч вісімдесят чотири грн                 00 коп )</t>
  </si>
  <si>
    <r>
      <t>Добрива азотні, мінеральні чи хімічні</t>
    </r>
    <r>
      <rPr>
        <b/>
        <sz val="8"/>
        <rFont val="Times New Roman"/>
        <family val="1"/>
      </rPr>
      <t xml:space="preserve"> код:20.15.3</t>
    </r>
  </si>
  <si>
    <t>(Дев'яносто три грн., 10 коп.)</t>
  </si>
  <si>
    <r>
      <t xml:space="preserve">Пестициди та інші агрохімічні продукти </t>
    </r>
    <r>
      <rPr>
        <b/>
        <sz val="8"/>
        <rFont val="Times New Roman"/>
        <family val="1"/>
      </rPr>
      <t>код:20.20.1</t>
    </r>
  </si>
  <si>
    <t>(Сімдесят сім тисяч п'ятсот шістдесят одна грн., 28 коп.)</t>
  </si>
  <si>
    <r>
      <t>Мило, засоби мийні та засоби для чищення</t>
    </r>
    <r>
      <rPr>
        <b/>
        <sz val="8"/>
        <rFont val="Times New Roman"/>
        <family val="1"/>
      </rPr>
      <t xml:space="preserve">     код 20.41.3</t>
    </r>
  </si>
  <si>
    <t>(Двісті п'ятдесят шість грн 00 коп)</t>
  </si>
  <si>
    <r>
      <t xml:space="preserve">Фотопластинки й фотоплівки, плівка для миттєвого друку; фотохімікати та фотографічні незмішані речовини                    </t>
    </r>
    <r>
      <rPr>
        <b/>
        <sz val="8"/>
        <rFont val="Times New Roman"/>
        <family val="1"/>
      </rPr>
      <t>код 20.59.1</t>
    </r>
  </si>
  <si>
    <t>(Вісімдесят вісім тисяч дев'ятсот вісімнадцять грн. 06 коп)</t>
  </si>
  <si>
    <r>
      <t xml:space="preserve">Продукти хімічні різноманітні </t>
    </r>
    <r>
      <rPr>
        <b/>
        <sz val="8"/>
        <rFont val="Times New Roman"/>
        <family val="1"/>
      </rPr>
      <t>код 20.59.5</t>
    </r>
  </si>
  <si>
    <t>(Дев'яносто п'ять тисяч чотириста тридцять чотири грн 31 коп)</t>
  </si>
  <si>
    <r>
      <t xml:space="preserve">Кислота саліцилова, о-ацетилсаліцилова кислота, їхні солі та естери  </t>
    </r>
    <r>
      <rPr>
        <b/>
        <sz val="8"/>
        <rFont val="Times New Roman"/>
        <family val="1"/>
      </rPr>
      <t>код 21.10.1</t>
    </r>
  </si>
  <si>
    <t>(Сто сорок п'ять грн 45 коп)</t>
  </si>
  <si>
    <r>
      <t xml:space="preserve">Лізин, глутамінова кислота та їхні солі; солі та гідроксиди амонію четвертинні; фосфоаміноліліди; аміди та їхні похідні й солі з цих речовин                                    </t>
    </r>
    <r>
      <rPr>
        <b/>
        <sz val="8"/>
        <rFont val="Times New Roman"/>
        <family val="1"/>
      </rPr>
      <t>код 21.10.2</t>
    </r>
  </si>
  <si>
    <t>(Тридцять одна тисяча п'ятсот шістдесят шість грн 90 коп)</t>
  </si>
  <si>
    <r>
  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</t>
    </r>
    <r>
      <rPr>
        <b/>
        <sz val="8"/>
        <rFont val="Times New Roman"/>
        <family val="1"/>
      </rPr>
      <t>код 21.10.3</t>
    </r>
  </si>
  <si>
    <t>(Двадцять п'ять тисяч сімсот сімдесят грн 97 коп )</t>
  </si>
  <si>
    <r>
      <t xml:space="preserve">Цукри хімічно чисті, н. в. і. у.; ефіри та естери цукрів і їхні солі, н. в. і. у. </t>
    </r>
    <r>
      <rPr>
        <b/>
        <sz val="8"/>
        <rFont val="Times New Roman"/>
        <family val="1"/>
      </rPr>
      <t>код:21.10.4</t>
    </r>
  </si>
  <si>
    <t>(Чотири тисячі вісімсот сорок одна грн., 64 коп.</t>
  </si>
  <si>
    <r>
      <t xml:space="preserve">Провітаміни, вітаміни й гормони; глікозиди та алкалоїди рослинного походження та їхні похідні; антибіотики  </t>
    </r>
    <r>
      <rPr>
        <b/>
        <sz val="8"/>
        <rFont val="Times New Roman"/>
        <family val="1"/>
      </rPr>
      <t>код 21.10.5</t>
    </r>
  </si>
  <si>
    <t>(Шістдесят п'ять тисяч сімсот чотири грн 42 коп)</t>
  </si>
  <si>
    <r>
      <t xml:space="preserve">Залози та інші органи, екстракти цих речовин та інші речовини людського чи тваринного походження, н. в. і. у.                                </t>
    </r>
    <r>
      <rPr>
        <b/>
        <sz val="8"/>
        <rFont val="Times New Roman"/>
        <family val="1"/>
      </rPr>
      <t xml:space="preserve"> код 21.10.6</t>
    </r>
  </si>
  <si>
    <t>(П'ятнадцять тисяч чотириста шістнадцять грн 36 коп)</t>
  </si>
  <si>
    <r>
      <t xml:space="preserve">Ліки </t>
    </r>
    <r>
      <rPr>
        <b/>
        <sz val="8"/>
        <rFont val="Times New Roman"/>
        <family val="1"/>
      </rPr>
      <t>код 21.20.1</t>
    </r>
  </si>
  <si>
    <t>(Сорок одна тисяча п'ятсот п'ять грн 06 коп)</t>
  </si>
  <si>
    <r>
      <t xml:space="preserve">Препарати фармацевтичні, інші </t>
    </r>
    <r>
      <rPr>
        <b/>
        <sz val="8"/>
        <rFont val="Times New Roman"/>
        <family val="1"/>
      </rPr>
      <t>код 21.20.2</t>
    </r>
  </si>
  <si>
    <t>(Двадцять чотири  тисячі п'ятсот сімдесят три грн 15 коп)</t>
  </si>
  <si>
    <r>
      <t xml:space="preserve">Тканини проґумовані (крім кордів до шин) </t>
    </r>
    <r>
      <rPr>
        <b/>
        <sz val="8"/>
        <rFont val="Times New Roman"/>
        <family val="1"/>
      </rPr>
      <t>код:22.19.5</t>
    </r>
  </si>
  <si>
    <t>Квітень 2015 року одноразово</t>
  </si>
  <si>
    <t>(Шістсот шістнадцять грн., 00 коп.)</t>
  </si>
  <si>
    <r>
      <t xml:space="preserve">Предмети одягу та аксесуари одягу з вулканізованої ґуми (крім виготовлених з твердої ґуми) </t>
    </r>
    <r>
      <rPr>
        <b/>
        <sz val="8"/>
        <rFont val="Times New Roman"/>
        <family val="1"/>
      </rPr>
      <t>код:22.19.6</t>
    </r>
  </si>
  <si>
    <t>(Тринадцять тисяч вісімсот шістдесят дев'ять грн., 54 коп.)</t>
  </si>
  <si>
    <r>
      <t xml:space="preserve">Вироби з вулканізованої ґуми, н. в. і. у.; ґума тверда; вироби з твердої ґуми </t>
    </r>
    <r>
      <rPr>
        <b/>
        <sz val="8"/>
        <rFont val="Times New Roman"/>
        <family val="1"/>
      </rPr>
      <t>код:22.19.7</t>
    </r>
  </si>
  <si>
    <t>(Триста сімдесят шість грн., 00 коп.)</t>
  </si>
  <si>
    <r>
      <t xml:space="preserve">Скло технічне та інше скло </t>
    </r>
    <r>
      <rPr>
        <b/>
        <sz val="8"/>
        <rFont val="Times New Roman"/>
        <family val="1"/>
      </rPr>
      <t>код:23.19.2</t>
    </r>
  </si>
  <si>
    <t>(Двадцять шість тисяч двісті сорок чотири грн., 00 коп.)</t>
  </si>
  <si>
    <r>
      <t xml:space="preserve">Інструменти і прилади медичні, хірургічні та стоматологічні  </t>
    </r>
    <r>
      <rPr>
        <b/>
        <sz val="8"/>
        <rFont val="Times New Roman"/>
        <family val="1"/>
      </rPr>
      <t>код 32.50.1</t>
    </r>
  </si>
  <si>
    <t>(Сорок сім тисяч дев'ятсот тридцять п'ять грн 00 коп)</t>
  </si>
  <si>
    <t>Всього по КЕКВ 2220</t>
  </si>
  <si>
    <r>
      <t xml:space="preserve">Овочі бобові сушені </t>
    </r>
    <r>
      <rPr>
        <b/>
        <sz val="8"/>
        <rFont val="Times New Roman"/>
        <family val="1"/>
      </rPr>
      <t>код 01.11.7</t>
    </r>
  </si>
  <si>
    <t>(Сімсот вісімдесят п'ять грн 00 коп)</t>
  </si>
  <si>
    <r>
      <t xml:space="preserve">Овочі листкові </t>
    </r>
    <r>
      <rPr>
        <b/>
        <sz val="8"/>
        <rFont val="Times New Roman"/>
        <family val="1"/>
      </rPr>
      <t>код: 01.13.1</t>
    </r>
  </si>
  <si>
    <t>(Сім тисяч дев'ятсот п'ятдесят грн., 00 коп.)</t>
  </si>
  <si>
    <r>
      <t xml:space="preserve">Овочі коренеплідні, цибулинні та бульбоплідні </t>
    </r>
    <r>
      <rPr>
        <b/>
        <sz val="8"/>
        <rFont val="Times New Roman"/>
        <family val="1"/>
      </rPr>
      <t>код 01.13.4</t>
    </r>
  </si>
  <si>
    <t>(Чотири тисячі сімсот тридцять вісім грн 00 коп)</t>
  </si>
  <si>
    <r>
      <t xml:space="preserve">Коренеплоди та бульби їстівні з високим умістом крохмалю та інуліну </t>
    </r>
    <r>
      <rPr>
        <b/>
        <sz val="8"/>
        <rFont val="Times New Roman"/>
        <family val="1"/>
      </rPr>
      <t>код:01.13.5</t>
    </r>
  </si>
  <si>
    <t>(Дев'ять тисяч грн., 00 коп.)</t>
  </si>
  <si>
    <r>
      <t xml:space="preserve">Плоди цитрусових культур </t>
    </r>
    <r>
      <rPr>
        <b/>
        <sz val="8"/>
        <rFont val="Times New Roman"/>
        <family val="1"/>
      </rPr>
      <t>код 01.23.1</t>
    </r>
  </si>
  <si>
    <t>( Дві тисячі п'ятсот  п'ятдесят грн 00 коп)</t>
  </si>
  <si>
    <r>
      <t xml:space="preserve">Яйця у шкаралупі, свіжі   </t>
    </r>
    <r>
      <rPr>
        <b/>
        <sz val="8"/>
        <rFont val="Times New Roman"/>
        <family val="1"/>
      </rPr>
      <t>код:01.47.2</t>
    </r>
  </si>
  <si>
    <t>(Одна тисяча шістсот п'ятдесят грн., 00 коп.)</t>
  </si>
  <si>
    <r>
      <t xml:space="preserve">М'ясо свійської птиці, заморожене                   </t>
    </r>
    <r>
      <rPr>
        <b/>
        <sz val="8"/>
        <rFont val="Times New Roman"/>
        <family val="1"/>
      </rPr>
      <t>код 10.12.2</t>
    </r>
  </si>
  <si>
    <t>(П'ятдесят три тисячі грн 00 коп)</t>
  </si>
  <si>
    <r>
      <t xml:space="preserve">Консерви та готові страви з м'яса, м'ясних субпродуктів чи крові    </t>
    </r>
    <r>
      <rPr>
        <b/>
        <sz val="8"/>
        <rFont val="Times New Roman"/>
        <family val="1"/>
      </rPr>
      <t>код:10.13.1</t>
    </r>
  </si>
  <si>
    <t>(Сім тисяч  п'ятсот шістдесят грн., 00 коп.)</t>
  </si>
  <si>
    <r>
      <t xml:space="preserve">Продукція рибна, свіжа, охолоджена чи заморожена   </t>
    </r>
    <r>
      <rPr>
        <b/>
        <sz val="8"/>
        <rFont val="Times New Roman"/>
        <family val="1"/>
      </rPr>
      <t>код:10.20.1</t>
    </r>
  </si>
  <si>
    <t>(Двадцять дев'ять тисяч чотириста  грн., 00 коп.)</t>
  </si>
  <si>
    <r>
      <t xml:space="preserve">Соки фруктові та овочеві </t>
    </r>
    <r>
      <rPr>
        <b/>
        <sz val="8"/>
        <rFont val="Times New Roman"/>
        <family val="1"/>
      </rPr>
      <t>код:10.32.1</t>
    </r>
  </si>
  <si>
    <t>(П'ять тисяч шістсот десять грн., 00 коп.)</t>
  </si>
  <si>
    <r>
      <t xml:space="preserve">Плоди та овочі, оброблені та законсервовані, крім картоплі </t>
    </r>
    <r>
      <rPr>
        <b/>
        <sz val="8"/>
        <rFont val="Times New Roman"/>
        <family val="1"/>
      </rPr>
      <t>код:10.39.1</t>
    </r>
  </si>
  <si>
    <t>(Три тисячі сімсот вісімдесят грн., 00 коп.)</t>
  </si>
  <si>
    <r>
      <t xml:space="preserve">Олії рафіновані </t>
    </r>
    <r>
      <rPr>
        <b/>
        <sz val="8"/>
        <rFont val="Times New Roman"/>
        <family val="1"/>
      </rPr>
      <t>код:10.41.5</t>
    </r>
  </si>
  <si>
    <t>(Чотириста дев'ятсот п'ятдесят   грн., 00 коп.)</t>
  </si>
  <si>
    <r>
      <t xml:space="preserve">Молоко та вершки, рідинні, оброблені </t>
    </r>
    <r>
      <rPr>
        <b/>
        <sz val="8"/>
        <rFont val="Times New Roman"/>
        <family val="1"/>
      </rPr>
      <t>код:10.51.1</t>
    </r>
  </si>
  <si>
    <t>(Дванадцять тисяч шістсот десять грн., 00 коп.)</t>
  </si>
  <si>
    <r>
      <t xml:space="preserve">Молоко у твердих формах </t>
    </r>
    <r>
      <rPr>
        <b/>
        <sz val="8"/>
        <rFont val="Times New Roman"/>
        <family val="1"/>
      </rPr>
      <t>код:10.51.2</t>
    </r>
  </si>
  <si>
    <t>(Дванадцять тисяч шістсот  грн., 00 коп.)</t>
  </si>
  <si>
    <r>
      <t xml:space="preserve">Масло вершкове та молочні пасти </t>
    </r>
    <r>
      <rPr>
        <b/>
        <sz val="8"/>
        <rFont val="Times New Roman"/>
        <family val="1"/>
      </rPr>
      <t>код:10.51.3</t>
    </r>
  </si>
  <si>
    <t>(П'ятнадцять тисяч сімсот п'ятдесят грн., 00 коп.)</t>
  </si>
  <si>
    <r>
      <t xml:space="preserve">Сир сичужний та кисломолочний сир </t>
    </r>
    <r>
      <rPr>
        <b/>
        <sz val="8"/>
        <rFont val="Times New Roman"/>
        <family val="1"/>
      </rPr>
      <t>код:10.51.4</t>
    </r>
  </si>
  <si>
    <t>(Тринадцять тисяч чотириста шістдесят грн., 00 коп.)</t>
  </si>
  <si>
    <r>
      <t xml:space="preserve">Продукти молочні, інші    </t>
    </r>
    <r>
      <rPr>
        <b/>
        <sz val="8"/>
        <rFont val="Times New Roman"/>
        <family val="1"/>
      </rPr>
      <t>код:10.51.5</t>
    </r>
  </si>
  <si>
    <t>(Чотири  тисячі двісті вісімдесят три грн., 00 коп.)</t>
  </si>
  <si>
    <r>
      <t xml:space="preserve">Рис напівобрушений чи повністю обрушений, або лущений чи дроблений  </t>
    </r>
    <r>
      <rPr>
        <b/>
        <sz val="8"/>
        <rFont val="Times New Roman"/>
        <family val="1"/>
      </rPr>
      <t>код:10.61.1</t>
    </r>
  </si>
  <si>
    <t>(Чотири  тисячі п'ятсот грн., 00 коп.)</t>
  </si>
  <si>
    <r>
      <t>Борошно зернових і овочевих культур; їхні суміші</t>
    </r>
    <r>
      <rPr>
        <b/>
        <sz val="8"/>
        <rFont val="Times New Roman"/>
        <family val="1"/>
      </rPr>
      <t xml:space="preserve"> код:10.61.2</t>
    </r>
  </si>
  <si>
    <t>(Одна тисяча сто двадцять грн., 00 коп.)</t>
  </si>
  <si>
    <r>
      <t xml:space="preserve">Крупи, крупка, гранули та інші продукти з зерна зернових культур </t>
    </r>
    <r>
      <rPr>
        <b/>
        <sz val="8"/>
        <rFont val="Times New Roman"/>
        <family val="1"/>
      </rPr>
      <t>код:10.61.3</t>
    </r>
  </si>
  <si>
    <t>(Тринадцять тисяч п'ятсот дев'яносто дві грн., 00 коп.)</t>
  </si>
  <si>
    <r>
      <t xml:space="preserve">Вироби хлібобулочні, кондитерські та кулінарні, борошняні, нетривалого зберігання </t>
    </r>
    <r>
      <rPr>
        <b/>
        <sz val="8"/>
        <rFont val="Times New Roman"/>
        <family val="1"/>
      </rPr>
      <t>код:10.71.1</t>
    </r>
  </si>
  <si>
    <t>(Двадцять шість тисяч шістсот сімдесят грн., 00 коп.)</t>
  </si>
  <si>
    <r>
      <t xml:space="preserve">Вироби хлібобулочні, зниженої вологості, та кондитерські, борошняні, тривалого зберігання   </t>
    </r>
    <r>
      <rPr>
        <b/>
        <sz val="8"/>
        <rFont val="Times New Roman"/>
        <family val="1"/>
      </rPr>
      <t>код:10.72.1</t>
    </r>
  </si>
  <si>
    <t>(Двісті дев'яносто дві грн., 00 коп.)</t>
  </si>
  <si>
    <r>
      <t xml:space="preserve">Макарони, локшина, кускус і подібні борошняні вироби  </t>
    </r>
    <r>
      <rPr>
        <b/>
        <sz val="8"/>
        <rFont val="Times New Roman"/>
        <family val="1"/>
      </rPr>
      <t>код:10.73.1</t>
    </r>
  </si>
  <si>
    <t>(Чотири  тисячі дев'яносто п'ять грн., 00 коп.)</t>
  </si>
  <si>
    <r>
      <t xml:space="preserve">Цукор-сирець, тростинний і очищений тростинний чи буряковий цукор (сахароза); меляса  </t>
    </r>
    <r>
      <rPr>
        <b/>
        <sz val="8"/>
        <rFont val="Times New Roman"/>
        <family val="1"/>
      </rPr>
      <t>код:10.81.1</t>
    </r>
  </si>
  <si>
    <t>(Шість тисяч дев'ятсот сімдесят грн., 00 коп.)</t>
  </si>
  <si>
    <r>
      <t xml:space="preserve">Чай і кава, оброблені </t>
    </r>
    <r>
      <rPr>
        <b/>
        <sz val="8"/>
        <rFont val="Times New Roman"/>
        <family val="1"/>
      </rPr>
      <t>код:10.83.1</t>
    </r>
  </si>
  <si>
    <t>(Чотири  тисячі шістсот сімдесят п'ять грн., 00 коп.)</t>
  </si>
  <si>
    <r>
      <t xml:space="preserve">Сіль харчова </t>
    </r>
    <r>
      <rPr>
        <b/>
        <sz val="8"/>
        <rFont val="Times New Roman"/>
        <family val="1"/>
      </rPr>
      <t xml:space="preserve">код:10.84.3 </t>
    </r>
  </si>
  <si>
    <t>(Чотириста десять грн., 00 коп.)</t>
  </si>
  <si>
    <t>Всього по КЕКВ 2230</t>
  </si>
  <si>
    <t xml:space="preserve">  </t>
  </si>
  <si>
    <r>
      <t xml:space="preserve">Ремонтування та технічне обслуговування металевих виробів   </t>
    </r>
    <r>
      <rPr>
        <b/>
        <sz val="8"/>
        <rFont val="Times New Roman"/>
        <family val="1"/>
      </rPr>
      <t>код 33.11.1</t>
    </r>
  </si>
  <si>
    <r>
      <t xml:space="preserve">Ремонтування та технічне обслуговування машин загальної призначеності  </t>
    </r>
    <r>
      <rPr>
        <b/>
        <sz val="8"/>
        <rFont val="Times New Roman"/>
        <family val="1"/>
      </rPr>
      <t>код:33.12.1</t>
    </r>
  </si>
  <si>
    <t>(Вісімнадцять тисяч сімсот тридцять вісім грн., 00 коп.)</t>
  </si>
  <si>
    <r>
      <t xml:space="preserve">Ремонтування та технічне обслуговування електронного й оптичного устатковання         </t>
    </r>
    <r>
      <rPr>
        <b/>
        <sz val="8"/>
        <rFont val="Times New Roman"/>
        <family val="1"/>
      </rPr>
      <t>код 33.13.1</t>
    </r>
  </si>
  <si>
    <t>(Сім тисяч грн 00 коп)</t>
  </si>
  <si>
    <r>
      <t xml:space="preserve">Послуги підприємств щодо перевезення безпечних відходів  </t>
    </r>
    <r>
      <rPr>
        <b/>
        <sz val="8"/>
        <rFont val="Times New Roman"/>
        <family val="1"/>
      </rPr>
      <t>код: 38.11.6</t>
    </r>
  </si>
  <si>
    <t>(Двадцять одна тисяча дев'ятсот грн., 00 коп.)</t>
  </si>
  <si>
    <r>
      <t xml:space="preserve">Технічне обслуговування та ремонтування автомобілів і маловантажних автотранспортних засобів  </t>
    </r>
    <r>
      <rPr>
        <b/>
        <sz val="8"/>
        <rFont val="Times New Roman"/>
        <family val="1"/>
      </rPr>
      <t>код 45.20.1</t>
    </r>
  </si>
  <si>
    <r>
      <t xml:space="preserve">Програмне забезпечення як завантажні файли   </t>
    </r>
    <r>
      <rPr>
        <b/>
        <sz val="8"/>
        <rFont val="Times New Roman"/>
        <family val="1"/>
      </rPr>
      <t>код:58.29.3</t>
    </r>
  </si>
  <si>
    <t>(Чотири тисячі сімсот вісімдесят чотири грн., 00 коп.)</t>
  </si>
  <si>
    <r>
      <t xml:space="preserve">Послуги щодо передавання даних і повідомлень  </t>
    </r>
    <r>
      <rPr>
        <b/>
        <sz val="8"/>
        <rFont val="Times New Roman"/>
        <family val="1"/>
      </rPr>
      <t>код 61.10.1</t>
    </r>
  </si>
  <si>
    <t>(Двадцять три тисячі шістсот тридцять чотири грн 82 коп)</t>
  </si>
  <si>
    <r>
      <t xml:space="preserve">Послуги мобільного зв'язку й послуги приватних мереж для систем безпроводового зв'язку  </t>
    </r>
    <r>
      <rPr>
        <b/>
        <sz val="8"/>
        <rFont val="Times New Roman"/>
        <family val="1"/>
      </rPr>
      <t>код:61.20.1</t>
    </r>
  </si>
  <si>
    <t>(Сімсот дві грн., 80 коп.)</t>
  </si>
  <si>
    <r>
      <t xml:space="preserve">Послуги центрального банку   </t>
    </r>
    <r>
      <rPr>
        <b/>
        <sz val="8"/>
        <rFont val="Times New Roman"/>
        <family val="1"/>
      </rPr>
      <t>код:64.11.1</t>
    </r>
  </si>
  <si>
    <t>(Шість тисяч сто сорок чотири грн., 00 коп.)</t>
  </si>
  <si>
    <r>
      <t xml:space="preserve">Послуги щодо страхування від нещасних випадків і страхування здоров'я   </t>
    </r>
    <r>
      <rPr>
        <b/>
        <sz val="8"/>
        <rFont val="Times New Roman"/>
        <family val="1"/>
      </rPr>
      <t>код:65.12.1</t>
    </r>
  </si>
  <si>
    <t>Липень 2015 року одноразово</t>
  </si>
  <si>
    <t>(Дві тисячі грн., 00 коп.)</t>
  </si>
  <si>
    <r>
      <t xml:space="preserve">Послуги щодо страхування автотранспорту  </t>
    </r>
    <r>
      <rPr>
        <b/>
        <sz val="8"/>
        <rFont val="Times New Roman"/>
        <family val="1"/>
      </rPr>
      <t>код:65.12.2</t>
    </r>
  </si>
  <si>
    <r>
      <t xml:space="preserve">Послуги щодо страхування майна від пожежі та інших небезпек  </t>
    </r>
    <r>
      <rPr>
        <b/>
        <sz val="8"/>
        <rFont val="Times New Roman"/>
        <family val="1"/>
      </rPr>
      <t>код:65.12.4</t>
    </r>
  </si>
  <si>
    <r>
      <t xml:space="preserve">Послуги щодо оренди й експлуатування власної чи взятої у лізинг нерухомості  </t>
    </r>
    <r>
      <rPr>
        <b/>
        <sz val="8"/>
        <rFont val="Times New Roman"/>
        <family val="1"/>
      </rPr>
      <t>код:68.20.1</t>
    </r>
  </si>
  <si>
    <r>
      <t xml:space="preserve">Послуги юридичні </t>
    </r>
    <r>
      <rPr>
        <b/>
        <sz val="8"/>
        <rFont val="Times New Roman"/>
        <family val="1"/>
      </rPr>
      <t>код:69.10.1</t>
    </r>
  </si>
  <si>
    <t>(Шість тисяч шістсот грн., 00 коп.)</t>
  </si>
  <si>
    <r>
      <t xml:space="preserve">Послуги щодо технічного випробовування й аналізування    </t>
    </r>
    <r>
      <rPr>
        <b/>
        <sz val="8"/>
        <rFont val="Times New Roman"/>
        <family val="1"/>
      </rPr>
      <t>код:71.20.1</t>
    </r>
  </si>
  <si>
    <t>(Дев'ятнадцять тисяч дев'ятсот дев'яносто грн., 00 коп.)</t>
  </si>
  <si>
    <r>
      <t xml:space="preserve">Послуги професійні, технічні та комерційні, інші, н. в. і. у </t>
    </r>
    <r>
      <rPr>
        <b/>
        <sz val="8"/>
        <rFont val="Times New Roman"/>
        <family val="1"/>
      </rPr>
      <t>код: 74.90.2</t>
    </r>
  </si>
  <si>
    <r>
      <t xml:space="preserve">Послуги систем безпеки    </t>
    </r>
    <r>
      <rPr>
        <b/>
        <sz val="8"/>
        <rFont val="Times New Roman"/>
        <family val="1"/>
      </rPr>
      <t>код:80.20.1</t>
    </r>
  </si>
  <si>
    <r>
      <t xml:space="preserve">Послуги щодо очищування, інші    </t>
    </r>
    <r>
      <rPr>
        <b/>
        <sz val="8"/>
        <rFont val="Times New Roman"/>
        <family val="1"/>
      </rPr>
      <t>код:81.29.1</t>
    </r>
  </si>
  <si>
    <r>
      <t xml:space="preserve">Послуги щодо благоустрою території   </t>
    </r>
    <r>
      <rPr>
        <b/>
        <sz val="8"/>
        <rFont val="Times New Roman"/>
        <family val="1"/>
      </rPr>
      <t>код:81.30.1</t>
    </r>
  </si>
  <si>
    <r>
      <t xml:space="preserve">Фотокопіювання, оформлювання документів та інші спеціалізовані допоміжні конторські/офісні послуги      </t>
    </r>
    <r>
      <rPr>
        <b/>
        <sz val="8"/>
        <rFont val="Times New Roman"/>
        <family val="1"/>
      </rPr>
      <t>код:82.19.1</t>
    </r>
  </si>
  <si>
    <r>
      <t xml:space="preserve">Послуги пожежних служб     </t>
    </r>
    <r>
      <rPr>
        <b/>
        <sz val="8"/>
        <rFont val="Times New Roman"/>
        <family val="1"/>
      </rPr>
      <t>код:84.25.1</t>
    </r>
  </si>
  <si>
    <r>
      <t xml:space="preserve">Ремонтування комп'ютерів і периферійного устатковання  </t>
    </r>
    <r>
      <rPr>
        <b/>
        <sz val="8"/>
        <rFont val="Times New Roman"/>
        <family val="1"/>
      </rPr>
      <t>код:95.11.1</t>
    </r>
  </si>
  <si>
    <t>(Чотирнадцять тисяч вісімсот сімдесят грн., 00 коп.)</t>
  </si>
  <si>
    <t>Всього по КЕКВ 2240</t>
  </si>
  <si>
    <t>(Сто сімдесят чотири тисячі грн 00 коп)</t>
  </si>
  <si>
    <t>Видатки на відрядження</t>
  </si>
  <si>
    <t>Довідка про зміни                                       №1180 від 04.12.2015            (+10176 грн)</t>
  </si>
  <si>
    <t>(Одинадцять тисяч шістсот грн., 00 коп.)</t>
  </si>
  <si>
    <t>Всього по КЕКВ 2250</t>
  </si>
  <si>
    <r>
      <t xml:space="preserve">Пара та гаряча вода; постачання пари та гарячої води  </t>
    </r>
    <r>
      <rPr>
        <b/>
        <sz val="8"/>
        <rFont val="Times New Roman"/>
        <family val="1"/>
      </rPr>
      <t>код 35.30.1</t>
    </r>
  </si>
  <si>
    <t xml:space="preserve">Відшкодування  ЦПМСД -                          196 869,56 грн                    КП "Павлоградтеплоенерго" - 76 582,44 грн   </t>
  </si>
  <si>
    <t>(Двісті  сорок тисяч грн)</t>
  </si>
  <si>
    <t>Всього по КЕКВ 2271</t>
  </si>
  <si>
    <r>
      <t xml:space="preserve">Обробляння та розподіляння води трубопроводами  </t>
    </r>
    <r>
      <rPr>
        <b/>
        <sz val="8"/>
        <rFont val="Times New Roman"/>
        <family val="1"/>
      </rPr>
      <t>код 36.00.2</t>
    </r>
  </si>
  <si>
    <r>
      <t xml:space="preserve">Послуги каналізаційні  </t>
    </r>
    <r>
      <rPr>
        <b/>
        <sz val="8"/>
        <rFont val="Times New Roman"/>
        <family val="1"/>
      </rPr>
      <t>код 37.00.1</t>
    </r>
  </si>
  <si>
    <t>Всього по КЕКВ 2272</t>
  </si>
  <si>
    <r>
      <t xml:space="preserve">Енергія електрична   </t>
    </r>
    <r>
      <rPr>
        <b/>
        <sz val="8"/>
        <rFont val="Times New Roman"/>
        <family val="1"/>
      </rPr>
      <t>код 35.11.1</t>
    </r>
  </si>
  <si>
    <t>Довідка про зміни                                       №1079 від 04.12.2015            (+5900 грн)</t>
  </si>
  <si>
    <t>Всього по КЕКВ 2273</t>
  </si>
  <si>
    <r>
      <t xml:space="preserve">Газ природний, скраплений або в газоподібному стані   </t>
    </r>
    <r>
      <rPr>
        <b/>
        <sz val="8"/>
        <rFont val="Times New Roman"/>
        <family val="1"/>
      </rPr>
      <t>код 06.20.1</t>
    </r>
  </si>
  <si>
    <t xml:space="preserve">Січень- грудень           2015 року </t>
  </si>
  <si>
    <t>Довідка про зміни                                       №1180 від 04.12.2015            (-250000 грн)</t>
  </si>
  <si>
    <t>(Одинадцять тисяч п'ятсот грн., 00 коп.)</t>
  </si>
  <si>
    <t>Всього по КЕКВ 2274</t>
  </si>
  <si>
    <r>
      <t xml:space="preserve">Деревина необроблена   </t>
    </r>
    <r>
      <rPr>
        <b/>
        <sz val="8"/>
        <rFont val="Times New Roman"/>
        <family val="1"/>
      </rPr>
      <t>код 02.20.1</t>
    </r>
  </si>
  <si>
    <t xml:space="preserve">Серпень-вересень         2015 року </t>
  </si>
  <si>
    <t>Всього по КЕКВ 2275</t>
  </si>
  <si>
    <r>
      <t xml:space="preserve">Послуги освітянські допоміжні   </t>
    </r>
    <r>
      <rPr>
        <b/>
        <sz val="8"/>
        <rFont val="Times New Roman"/>
        <family val="1"/>
      </rPr>
      <t>код 85.60.1</t>
    </r>
  </si>
  <si>
    <t>Всього по КЕКВ 2282</t>
  </si>
  <si>
    <r>
      <t xml:space="preserve">Послуги допоміжні щодо страхування та пенсійного забезпечення, інші                             </t>
    </r>
    <r>
      <rPr>
        <b/>
        <sz val="8"/>
        <rFont val="Times New Roman"/>
        <family val="1"/>
      </rPr>
      <t>код 66.29.1</t>
    </r>
  </si>
  <si>
    <t>Всього по КЕКВ 2710</t>
  </si>
  <si>
    <r>
      <t xml:space="preserve">Послуги фінансові, крім страхування та пенсійного забезпечення, інші, н. в. і. у.   </t>
    </r>
    <r>
      <rPr>
        <b/>
        <sz val="8"/>
        <rFont val="Times New Roman"/>
        <family val="1"/>
      </rPr>
      <t>код 64.99.1</t>
    </r>
  </si>
  <si>
    <t>(Двісті чотири тисячі шістдесят грн   00 коп)</t>
  </si>
  <si>
    <t>Всього по КЕКВ 2800</t>
  </si>
  <si>
    <r>
      <t xml:space="preserve">Прилади для контролювання інших фізичних характеристик                               </t>
    </r>
    <r>
      <rPr>
        <b/>
        <sz val="8"/>
        <rFont val="Times New Roman"/>
        <family val="1"/>
      </rPr>
      <t>код 26.51.5</t>
    </r>
  </si>
  <si>
    <t>Травень 2015 року</t>
  </si>
  <si>
    <r>
      <t xml:space="preserve">Інструменти та прилади вимірювальні, контрольні та випробовувальні, інші                           </t>
    </r>
    <r>
      <rPr>
        <b/>
        <sz val="8"/>
        <rFont val="Times New Roman"/>
        <family val="1"/>
      </rPr>
      <t>код 26.51.6</t>
    </r>
  </si>
  <si>
    <r>
      <t xml:space="preserve">Прилади оптичні, інші, та їхні частини                     </t>
    </r>
    <r>
      <rPr>
        <b/>
        <sz val="8"/>
        <rFont val="Times New Roman"/>
        <family val="1"/>
      </rPr>
      <t>код 26.70.2</t>
    </r>
  </si>
  <si>
    <t>Листопад 2015 року</t>
  </si>
  <si>
    <t>(Дев'яносто дев'ять тисяч  вісімсот грн 00 коп)</t>
  </si>
  <si>
    <r>
      <t xml:space="preserve">Інструмент електромеханічний для роботи однією рукою, з умонтованим електродвигуном </t>
    </r>
    <r>
      <rPr>
        <b/>
        <sz val="8"/>
        <rFont val="Times New Roman"/>
        <family val="1"/>
      </rPr>
      <t>код 28.24.1</t>
    </r>
  </si>
  <si>
    <t>Червень  2015 року</t>
  </si>
  <si>
    <r>
      <t xml:space="preserve">Водонагрівачі електричні надшвидкого нагрівання чи акумулювальні; нагрівачі електричні занурювані </t>
    </r>
    <r>
      <rPr>
        <b/>
        <sz val="8"/>
        <rFont val="Times New Roman"/>
        <family val="1"/>
      </rPr>
      <t>код 27.51.2</t>
    </r>
  </si>
  <si>
    <t>Вересень 2015 року</t>
  </si>
  <si>
    <r>
      <t xml:space="preserve">Устатковання електричне, інше, та його частини </t>
    </r>
    <r>
      <rPr>
        <b/>
        <sz val="8"/>
        <rFont val="Times New Roman"/>
        <family val="1"/>
      </rPr>
      <t>код 27.90.1</t>
    </r>
  </si>
  <si>
    <t>Жовтень 2015 року</t>
  </si>
  <si>
    <t>Всього по КЕКВ 3110</t>
  </si>
  <si>
    <t xml:space="preserve">Капітальний ремонт </t>
  </si>
  <si>
    <t>Листопад-грудень 2015 року</t>
  </si>
  <si>
    <t>(Триста тисяч грн 00 коп)</t>
  </si>
  <si>
    <t>Всього по КЕКВ 3130</t>
  </si>
  <si>
    <t>Разом:</t>
  </si>
  <si>
    <t>(Два мільона шістсот шістдесят тисяч тридцять дві грн. 00 коп)</t>
  </si>
  <si>
    <t xml:space="preserve">           Затверджений рішенням комітету з конкурсних торгів від _______17.12.2015_______ № _24_.</t>
  </si>
  <si>
    <t>Голова комітету з конкурсних торгів заступник головного лікаря з економічних питань                          ________________Т.А. Олійник</t>
  </si>
  <si>
    <t xml:space="preserve">                                                                                     (посада, прізвище, ініціали)                                               (підпис)      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</si>
</sst>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3" fontId="8" fillId="2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4" borderId="0" xfId="0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164" fontId="8" fillId="25" borderId="0" xfId="0" applyNumberFormat="1" applyFont="1" applyFill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8" fillId="24" borderId="26" xfId="0" applyNumberFormat="1" applyFont="1" applyFill="1" applyBorder="1" applyAlignment="1">
      <alignment horizontal="center" vertical="center" wrapText="1"/>
    </xf>
    <xf numFmtId="164" fontId="8" fillId="24" borderId="27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8" fillId="24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164" fontId="8" fillId="24" borderId="36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24" borderId="3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164" fontId="8" fillId="0" borderId="3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19" xfId="0" applyFont="1" applyFill="1" applyBorder="1" applyAlignment="1">
      <alignment horizontal="center" vertical="center" wrapText="1"/>
    </xf>
    <xf numFmtId="0" fontId="8" fillId="22" borderId="40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11" fillId="22" borderId="41" xfId="0" applyFont="1" applyFill="1" applyBorder="1" applyAlignment="1">
      <alignment horizontal="center" vertical="center" wrapText="1"/>
    </xf>
    <xf numFmtId="0" fontId="11" fillId="22" borderId="42" xfId="0" applyFont="1" applyFill="1" applyBorder="1" applyAlignment="1">
      <alignment horizontal="center" vertical="center" wrapText="1"/>
    </xf>
    <xf numFmtId="0" fontId="8" fillId="22" borderId="43" xfId="0" applyFont="1" applyFill="1" applyBorder="1" applyAlignment="1">
      <alignment horizontal="center" vertical="center" wrapText="1"/>
    </xf>
    <xf numFmtId="0" fontId="8" fillId="22" borderId="33" xfId="0" applyFont="1" applyFill="1" applyBorder="1" applyAlignment="1">
      <alignment horizontal="center" vertical="center" wrapText="1"/>
    </xf>
    <xf numFmtId="4" fontId="8" fillId="22" borderId="43" xfId="0" applyNumberFormat="1" applyFont="1" applyFill="1" applyBorder="1" applyAlignment="1">
      <alignment horizontal="center" vertical="center" wrapText="1"/>
    </xf>
    <xf numFmtId="4" fontId="8" fillId="22" borderId="33" xfId="0" applyNumberFormat="1" applyFont="1" applyFill="1" applyBorder="1" applyAlignment="1">
      <alignment horizontal="center" vertical="center" wrapText="1"/>
    </xf>
    <xf numFmtId="2" fontId="11" fillId="22" borderId="43" xfId="0" applyNumberFormat="1" applyFont="1" applyFill="1" applyBorder="1" applyAlignment="1">
      <alignment horizontal="center" vertical="center" wrapText="1"/>
    </xf>
    <xf numFmtId="2" fontId="11" fillId="22" borderId="33" xfId="0" applyNumberFormat="1" applyFont="1" applyFill="1" applyBorder="1" applyAlignment="1">
      <alignment horizontal="center" vertical="center" wrapText="1"/>
    </xf>
    <xf numFmtId="0" fontId="8" fillId="24" borderId="44" xfId="0" applyFont="1" applyFill="1" applyBorder="1" applyAlignment="1">
      <alignment horizontal="left" vertical="center" wrapText="1"/>
    </xf>
    <xf numFmtId="0" fontId="8" fillId="24" borderId="42" xfId="0" applyFont="1" applyFill="1" applyBorder="1" applyAlignment="1">
      <alignment horizontal="left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2" fontId="8" fillId="24" borderId="39" xfId="0" applyNumberFormat="1" applyFont="1" applyFill="1" applyBorder="1" applyAlignment="1">
      <alignment horizontal="center" vertical="center" wrapText="1"/>
    </xf>
    <xf numFmtId="2" fontId="8" fillId="24" borderId="33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11" fillId="22" borderId="44" xfId="0" applyFont="1" applyFill="1" applyBorder="1" applyAlignment="1">
      <alignment horizontal="center" vertical="center" wrapText="1"/>
    </xf>
    <xf numFmtId="0" fontId="8" fillId="22" borderId="36" xfId="0" applyFont="1" applyFill="1" applyBorder="1" applyAlignment="1">
      <alignment horizontal="center" vertical="center" wrapText="1"/>
    </xf>
    <xf numFmtId="164" fontId="8" fillId="22" borderId="36" xfId="0" applyNumberFormat="1" applyFont="1" applyFill="1" applyBorder="1" applyAlignment="1">
      <alignment horizontal="center" vertical="center" wrapText="1"/>
    </xf>
    <xf numFmtId="2" fontId="11" fillId="22" borderId="39" xfId="0" applyNumberFormat="1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164" fontId="11" fillId="22" borderId="36" xfId="0" applyNumberFormat="1" applyFont="1" applyFill="1" applyBorder="1" applyAlignment="1">
      <alignment horizontal="center" vertical="center" wrapText="1"/>
    </xf>
    <xf numFmtId="0" fontId="11" fillId="22" borderId="27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2" fontId="8" fillId="24" borderId="38" xfId="0" applyNumberFormat="1" applyFont="1" applyFill="1" applyBorder="1" applyAlignment="1">
      <alignment horizontal="center" vertical="center" wrapText="1"/>
    </xf>
    <xf numFmtId="2" fontId="8" fillId="24" borderId="28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24" borderId="36" xfId="0" applyNumberFormat="1" applyFont="1" applyFill="1" applyBorder="1" applyAlignment="1">
      <alignment horizontal="center" vertical="center" wrapText="1"/>
    </xf>
    <xf numFmtId="164" fontId="11" fillId="24" borderId="2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7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24.375" style="0" customWidth="1"/>
    <col min="2" max="2" width="8.625" style="40" customWidth="1"/>
    <col min="3" max="3" width="9.875" style="40" customWidth="1"/>
    <col min="4" max="4" width="9.75390625" style="40" customWidth="1"/>
    <col min="5" max="5" width="12.25390625" style="0" customWidth="1"/>
    <col min="6" max="6" width="11.00390625" style="0" customWidth="1"/>
    <col min="7" max="7" width="11.00390625" style="41" customWidth="1"/>
    <col min="8" max="8" width="14.25390625" style="0" customWidth="1"/>
    <col min="9" max="9" width="10.75390625" style="0" customWidth="1"/>
  </cols>
  <sheetData>
    <row r="1" spans="1:8" ht="95.25" customHeight="1">
      <c r="A1" s="1"/>
      <c r="B1" s="1"/>
      <c r="C1" s="1"/>
      <c r="D1" s="1"/>
      <c r="E1" s="1"/>
      <c r="F1" s="2"/>
      <c r="G1" s="63" t="s">
        <v>0</v>
      </c>
      <c r="H1" s="63"/>
    </row>
    <row r="2" spans="1:8" s="3" customFormat="1" ht="40.5" customHeight="1">
      <c r="A2" s="64" t="s">
        <v>1</v>
      </c>
      <c r="B2" s="65"/>
      <c r="C2" s="65"/>
      <c r="D2" s="65"/>
      <c r="E2" s="65"/>
      <c r="F2" s="65"/>
      <c r="G2" s="65"/>
      <c r="H2" s="65"/>
    </row>
    <row r="3" spans="1:8" s="3" customFormat="1" ht="37.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s="3" customFormat="1" ht="30" customHeight="1">
      <c r="A4" s="66" t="s">
        <v>3</v>
      </c>
      <c r="B4" s="67"/>
      <c r="C4" s="67"/>
      <c r="D4" s="67"/>
      <c r="E4" s="67"/>
      <c r="F4" s="67"/>
      <c r="G4" s="67"/>
      <c r="H4" s="67"/>
    </row>
    <row r="5" spans="1:8" s="3" customFormat="1" ht="13.5" thickBot="1">
      <c r="A5" s="68" t="s">
        <v>4</v>
      </c>
      <c r="B5" s="69"/>
      <c r="C5" s="69"/>
      <c r="D5" s="69"/>
      <c r="E5" s="69"/>
      <c r="F5" s="69"/>
      <c r="G5" s="69"/>
      <c r="H5" s="69"/>
    </row>
    <row r="6" spans="1:8" s="3" customFormat="1" ht="45" customHeight="1">
      <c r="A6" s="70" t="s">
        <v>5</v>
      </c>
      <c r="B6" s="46" t="s">
        <v>6</v>
      </c>
      <c r="C6" s="43" t="s">
        <v>7</v>
      </c>
      <c r="D6" s="44"/>
      <c r="E6" s="42"/>
      <c r="F6" s="70" t="s">
        <v>8</v>
      </c>
      <c r="G6" s="70" t="s">
        <v>9</v>
      </c>
      <c r="H6" s="70" t="s">
        <v>10</v>
      </c>
    </row>
    <row r="7" spans="1:8" s="3" customFormat="1" ht="45" customHeight="1" thickBot="1">
      <c r="A7" s="45"/>
      <c r="B7" s="47"/>
      <c r="C7" s="4" t="s">
        <v>11</v>
      </c>
      <c r="D7" s="5" t="s">
        <v>12</v>
      </c>
      <c r="E7" s="6" t="s">
        <v>13</v>
      </c>
      <c r="F7" s="45"/>
      <c r="G7" s="45"/>
      <c r="H7" s="45"/>
    </row>
    <row r="8" spans="1:8" s="3" customFormat="1" ht="13.5" customHeight="1" thickBot="1">
      <c r="A8" s="7">
        <v>1</v>
      </c>
      <c r="B8" s="7">
        <v>2</v>
      </c>
      <c r="C8" s="8"/>
      <c r="D8" s="8"/>
      <c r="E8" s="8">
        <v>3</v>
      </c>
      <c r="F8" s="9">
        <v>4</v>
      </c>
      <c r="G8" s="7">
        <v>5</v>
      </c>
      <c r="H8" s="10">
        <v>6</v>
      </c>
    </row>
    <row r="9" spans="1:8" ht="21" customHeight="1">
      <c r="A9" s="56" t="s">
        <v>14</v>
      </c>
      <c r="B9" s="58">
        <v>2210</v>
      </c>
      <c r="C9" s="60">
        <f>D9+E9</f>
        <v>13091</v>
      </c>
      <c r="D9" s="48">
        <f>255+10723</f>
        <v>10978</v>
      </c>
      <c r="E9" s="48">
        <f>28+1940+144+1</f>
        <v>2113</v>
      </c>
      <c r="F9" s="50"/>
      <c r="G9" s="52" t="s">
        <v>15</v>
      </c>
      <c r="H9" s="54"/>
    </row>
    <row r="10" spans="1:8" ht="29.25" customHeight="1">
      <c r="A10" s="57"/>
      <c r="B10" s="59"/>
      <c r="C10" s="61"/>
      <c r="D10" s="62"/>
      <c r="E10" s="49"/>
      <c r="F10" s="51"/>
      <c r="G10" s="53"/>
      <c r="H10" s="55"/>
    </row>
    <row r="11" spans="1:8" ht="22.5" customHeight="1">
      <c r="A11" s="57" t="s">
        <v>16</v>
      </c>
      <c r="B11" s="83">
        <v>2210</v>
      </c>
      <c r="C11" s="85">
        <f>D11+E11</f>
        <v>1891</v>
      </c>
      <c r="D11" s="87">
        <v>940</v>
      </c>
      <c r="E11" s="75">
        <v>951</v>
      </c>
      <c r="F11" s="82"/>
      <c r="G11" s="53" t="s">
        <v>17</v>
      </c>
      <c r="H11" s="77"/>
    </row>
    <row r="12" spans="1:8" ht="18.75" customHeight="1">
      <c r="A12" s="57"/>
      <c r="B12" s="84"/>
      <c r="C12" s="86"/>
      <c r="D12" s="87"/>
      <c r="E12" s="49"/>
      <c r="F12" s="51"/>
      <c r="G12" s="53"/>
      <c r="H12" s="55"/>
    </row>
    <row r="13" spans="1:8" s="3" customFormat="1" ht="23.25" customHeight="1">
      <c r="A13" s="57" t="s">
        <v>18</v>
      </c>
      <c r="B13" s="72">
        <v>2210</v>
      </c>
      <c r="C13" s="73">
        <f>D13+E13</f>
        <v>128423</v>
      </c>
      <c r="D13" s="62">
        <f>89100+3296+2000+31921+1000</f>
        <v>127317</v>
      </c>
      <c r="E13" s="78">
        <f>925+181</f>
        <v>1106</v>
      </c>
      <c r="F13" s="76"/>
      <c r="G13" s="53" t="s">
        <v>15</v>
      </c>
      <c r="H13" s="80"/>
    </row>
    <row r="14" spans="1:8" s="3" customFormat="1" ht="22.5" customHeight="1">
      <c r="A14" s="57"/>
      <c r="B14" s="72"/>
      <c r="C14" s="74"/>
      <c r="D14" s="49"/>
      <c r="E14" s="79" t="s">
        <v>19</v>
      </c>
      <c r="F14" s="76"/>
      <c r="G14" s="53"/>
      <c r="H14" s="81"/>
    </row>
    <row r="15" spans="1:8" s="3" customFormat="1" ht="29.25" customHeight="1">
      <c r="A15" s="57" t="s">
        <v>20</v>
      </c>
      <c r="B15" s="72">
        <v>2210</v>
      </c>
      <c r="C15" s="73">
        <f>D15+E15</f>
        <v>477</v>
      </c>
      <c r="D15" s="53"/>
      <c r="E15" s="75">
        <f>477</f>
        <v>477</v>
      </c>
      <c r="F15" s="76"/>
      <c r="G15" s="53" t="s">
        <v>21</v>
      </c>
      <c r="H15" s="71"/>
    </row>
    <row r="16" spans="1:8" s="3" customFormat="1" ht="7.5" customHeight="1">
      <c r="A16" s="57"/>
      <c r="B16" s="72"/>
      <c r="C16" s="74"/>
      <c r="D16" s="53"/>
      <c r="E16" s="49" t="s">
        <v>22</v>
      </c>
      <c r="F16" s="76"/>
      <c r="G16" s="53"/>
      <c r="H16" s="71"/>
    </row>
    <row r="17" spans="1:8" s="3" customFormat="1" ht="29.25" customHeight="1">
      <c r="A17" s="57" t="s">
        <v>23</v>
      </c>
      <c r="B17" s="72">
        <v>2210</v>
      </c>
      <c r="C17" s="73">
        <f>D17+E17</f>
        <v>208</v>
      </c>
      <c r="D17" s="53"/>
      <c r="E17" s="75">
        <f>208</f>
        <v>208</v>
      </c>
      <c r="F17" s="76"/>
      <c r="G17" s="53" t="s">
        <v>21</v>
      </c>
      <c r="H17" s="71"/>
    </row>
    <row r="18" spans="1:8" s="3" customFormat="1" ht="21" customHeight="1">
      <c r="A18" s="57"/>
      <c r="B18" s="72"/>
      <c r="C18" s="74"/>
      <c r="D18" s="53"/>
      <c r="E18" s="49" t="s">
        <v>24</v>
      </c>
      <c r="F18" s="76"/>
      <c r="G18" s="53"/>
      <c r="H18" s="71"/>
    </row>
    <row r="19" spans="1:8" s="3" customFormat="1" ht="29.25" customHeight="1">
      <c r="A19" s="57" t="s">
        <v>25</v>
      </c>
      <c r="B19" s="72">
        <v>2210</v>
      </c>
      <c r="C19" s="73">
        <f>D19+E19</f>
        <v>20652</v>
      </c>
      <c r="D19" s="53">
        <f>2681+17052</f>
        <v>19733</v>
      </c>
      <c r="E19" s="75">
        <f>703+216</f>
        <v>919</v>
      </c>
      <c r="F19" s="76"/>
      <c r="G19" s="53" t="s">
        <v>15</v>
      </c>
      <c r="H19" s="71"/>
    </row>
    <row r="20" spans="1:8" s="3" customFormat="1" ht="12.75" customHeight="1">
      <c r="A20" s="57"/>
      <c r="B20" s="72"/>
      <c r="C20" s="74"/>
      <c r="D20" s="53"/>
      <c r="E20" s="49" t="s">
        <v>26</v>
      </c>
      <c r="F20" s="76"/>
      <c r="G20" s="53"/>
      <c r="H20" s="71"/>
    </row>
    <row r="21" spans="1:8" s="3" customFormat="1" ht="29.25" customHeight="1">
      <c r="A21" s="57" t="s">
        <v>27</v>
      </c>
      <c r="B21" s="72">
        <v>2210</v>
      </c>
      <c r="C21" s="73">
        <f>D21+E21</f>
        <v>641</v>
      </c>
      <c r="D21" s="53">
        <v>546</v>
      </c>
      <c r="E21" s="75">
        <v>95</v>
      </c>
      <c r="F21" s="76"/>
      <c r="G21" s="53" t="s">
        <v>17</v>
      </c>
      <c r="H21" s="71"/>
    </row>
    <row r="22" spans="1:8" s="3" customFormat="1" ht="7.5" customHeight="1">
      <c r="A22" s="57"/>
      <c r="B22" s="72"/>
      <c r="C22" s="74"/>
      <c r="D22" s="53"/>
      <c r="E22" s="49" t="s">
        <v>28</v>
      </c>
      <c r="F22" s="76"/>
      <c r="G22" s="53"/>
      <c r="H22" s="71"/>
    </row>
    <row r="23" spans="1:8" s="3" customFormat="1" ht="29.25" customHeight="1">
      <c r="A23" s="57" t="s">
        <v>29</v>
      </c>
      <c r="B23" s="72">
        <v>2210</v>
      </c>
      <c r="C23" s="73">
        <f>D23+E23</f>
        <v>510</v>
      </c>
      <c r="D23" s="53">
        <f>510</f>
        <v>510</v>
      </c>
      <c r="E23" s="75"/>
      <c r="F23" s="76"/>
      <c r="G23" s="53" t="s">
        <v>17</v>
      </c>
      <c r="H23" s="80"/>
    </row>
    <row r="24" spans="1:8" s="3" customFormat="1" ht="12" customHeight="1">
      <c r="A24" s="57"/>
      <c r="B24" s="72"/>
      <c r="C24" s="74"/>
      <c r="D24" s="53"/>
      <c r="E24" s="49"/>
      <c r="F24" s="76"/>
      <c r="G24" s="53"/>
      <c r="H24" s="81"/>
    </row>
    <row r="25" spans="1:8" s="3" customFormat="1" ht="29.25" customHeight="1">
      <c r="A25" s="57" t="s">
        <v>30</v>
      </c>
      <c r="B25" s="72">
        <v>2210</v>
      </c>
      <c r="C25" s="73">
        <f>D25+E25</f>
        <v>6000</v>
      </c>
      <c r="D25" s="53">
        <v>6000</v>
      </c>
      <c r="E25" s="75"/>
      <c r="F25" s="76"/>
      <c r="G25" s="53" t="s">
        <v>21</v>
      </c>
      <c r="H25" s="80"/>
    </row>
    <row r="26" spans="1:8" s="3" customFormat="1" ht="13.5" customHeight="1">
      <c r="A26" s="57"/>
      <c r="B26" s="72"/>
      <c r="C26" s="74"/>
      <c r="D26" s="53"/>
      <c r="E26" s="49"/>
      <c r="F26" s="76"/>
      <c r="G26" s="53"/>
      <c r="H26" s="81"/>
    </row>
    <row r="27" spans="1:8" s="3" customFormat="1" ht="29.25" customHeight="1">
      <c r="A27" s="57" t="s">
        <v>31</v>
      </c>
      <c r="B27" s="72">
        <v>2210</v>
      </c>
      <c r="C27" s="73">
        <f>D27+E27</f>
        <v>98</v>
      </c>
      <c r="D27" s="53"/>
      <c r="E27" s="75">
        <v>98</v>
      </c>
      <c r="F27" s="76"/>
      <c r="G27" s="53" t="s">
        <v>21</v>
      </c>
      <c r="H27" s="71"/>
    </row>
    <row r="28" spans="1:8" s="3" customFormat="1" ht="20.25" customHeight="1">
      <c r="A28" s="57"/>
      <c r="B28" s="72"/>
      <c r="C28" s="74"/>
      <c r="D28" s="53"/>
      <c r="E28" s="49" t="s">
        <v>32</v>
      </c>
      <c r="F28" s="76"/>
      <c r="G28" s="53"/>
      <c r="H28" s="71"/>
    </row>
    <row r="29" spans="1:8" s="3" customFormat="1" ht="29.25" customHeight="1">
      <c r="A29" s="57" t="s">
        <v>33</v>
      </c>
      <c r="B29" s="72">
        <v>2210</v>
      </c>
      <c r="C29" s="73">
        <f>D29+E29</f>
        <v>20000</v>
      </c>
      <c r="D29" s="53">
        <f>19012+988</f>
        <v>20000</v>
      </c>
      <c r="E29" s="75"/>
      <c r="F29" s="76"/>
      <c r="G29" s="53" t="s">
        <v>34</v>
      </c>
      <c r="H29" s="80"/>
    </row>
    <row r="30" spans="1:8" s="3" customFormat="1" ht="20.25" customHeight="1">
      <c r="A30" s="57"/>
      <c r="B30" s="72"/>
      <c r="C30" s="74"/>
      <c r="D30" s="53"/>
      <c r="E30" s="49"/>
      <c r="F30" s="76"/>
      <c r="G30" s="53"/>
      <c r="H30" s="81"/>
    </row>
    <row r="31" spans="1:8" s="3" customFormat="1" ht="21" customHeight="1">
      <c r="A31" s="57" t="s">
        <v>35</v>
      </c>
      <c r="B31" s="72">
        <v>2210</v>
      </c>
      <c r="C31" s="73">
        <f>D31+E31</f>
        <v>6587</v>
      </c>
      <c r="D31" s="53">
        <f>660+5460</f>
        <v>6120</v>
      </c>
      <c r="E31" s="75">
        <f>445+22</f>
        <v>467</v>
      </c>
      <c r="F31" s="76"/>
      <c r="G31" s="53" t="s">
        <v>36</v>
      </c>
      <c r="H31" s="80" t="s">
        <v>37</v>
      </c>
    </row>
    <row r="32" spans="1:8" s="3" customFormat="1" ht="20.25" customHeight="1">
      <c r="A32" s="57"/>
      <c r="B32" s="72"/>
      <c r="C32" s="74"/>
      <c r="D32" s="53"/>
      <c r="E32" s="49" t="s">
        <v>38</v>
      </c>
      <c r="F32" s="76"/>
      <c r="G32" s="53"/>
      <c r="H32" s="81"/>
    </row>
    <row r="33" spans="1:8" s="3" customFormat="1" ht="21" customHeight="1">
      <c r="A33" s="57" t="s">
        <v>39</v>
      </c>
      <c r="B33" s="72">
        <v>2210</v>
      </c>
      <c r="C33" s="73">
        <f>D33+E33</f>
        <v>151.3</v>
      </c>
      <c r="D33" s="53">
        <v>151.3</v>
      </c>
      <c r="E33" s="75"/>
      <c r="F33" s="76"/>
      <c r="G33" s="53" t="s">
        <v>36</v>
      </c>
      <c r="H33" s="80" t="s">
        <v>40</v>
      </c>
    </row>
    <row r="34" spans="1:8" s="3" customFormat="1" ht="20.25" customHeight="1">
      <c r="A34" s="57"/>
      <c r="B34" s="72"/>
      <c r="C34" s="74"/>
      <c r="D34" s="53"/>
      <c r="E34" s="49"/>
      <c r="F34" s="76"/>
      <c r="G34" s="53"/>
      <c r="H34" s="81"/>
    </row>
    <row r="35" spans="1:8" s="3" customFormat="1" ht="21" customHeight="1">
      <c r="A35" s="57" t="s">
        <v>41</v>
      </c>
      <c r="B35" s="72">
        <v>2210</v>
      </c>
      <c r="C35" s="73">
        <f>D35+E35</f>
        <v>142093.39</v>
      </c>
      <c r="D35" s="53">
        <v>142093.39</v>
      </c>
      <c r="E35" s="75"/>
      <c r="F35" s="76"/>
      <c r="G35" s="53" t="s">
        <v>36</v>
      </c>
      <c r="H35" s="80" t="s">
        <v>42</v>
      </c>
    </row>
    <row r="36" spans="1:8" s="3" customFormat="1" ht="20.25" customHeight="1">
      <c r="A36" s="57"/>
      <c r="B36" s="72"/>
      <c r="C36" s="74"/>
      <c r="D36" s="53"/>
      <c r="E36" s="49"/>
      <c r="F36" s="76"/>
      <c r="G36" s="53"/>
      <c r="H36" s="81"/>
    </row>
    <row r="37" spans="1:8" s="3" customFormat="1" ht="16.5" customHeight="1">
      <c r="A37" s="57" t="s">
        <v>43</v>
      </c>
      <c r="B37" s="72">
        <v>2210</v>
      </c>
      <c r="C37" s="73">
        <f>D37+E37</f>
        <v>128</v>
      </c>
      <c r="D37" s="53"/>
      <c r="E37" s="75">
        <v>128</v>
      </c>
      <c r="F37" s="76"/>
      <c r="G37" s="53" t="s">
        <v>44</v>
      </c>
      <c r="H37" s="71"/>
    </row>
    <row r="38" spans="1:8" s="3" customFormat="1" ht="29.25" customHeight="1">
      <c r="A38" s="57"/>
      <c r="B38" s="72"/>
      <c r="C38" s="74"/>
      <c r="D38" s="53"/>
      <c r="E38" s="49" t="s">
        <v>45</v>
      </c>
      <c r="F38" s="76"/>
      <c r="G38" s="53"/>
      <c r="H38" s="71"/>
    </row>
    <row r="39" spans="1:8" s="3" customFormat="1" ht="21" customHeight="1">
      <c r="A39" s="57" t="s">
        <v>46</v>
      </c>
      <c r="B39" s="72">
        <v>2210</v>
      </c>
      <c r="C39" s="73">
        <f>D39+E39</f>
        <v>12</v>
      </c>
      <c r="D39" s="53"/>
      <c r="E39" s="75">
        <v>12</v>
      </c>
      <c r="F39" s="76"/>
      <c r="G39" s="53" t="s">
        <v>44</v>
      </c>
      <c r="H39" s="71"/>
    </row>
    <row r="40" spans="1:8" s="3" customFormat="1" ht="19.5" customHeight="1">
      <c r="A40" s="57"/>
      <c r="B40" s="72"/>
      <c r="C40" s="74"/>
      <c r="D40" s="53"/>
      <c r="E40" s="49" t="s">
        <v>47</v>
      </c>
      <c r="F40" s="76"/>
      <c r="G40" s="53"/>
      <c r="H40" s="71"/>
    </row>
    <row r="41" spans="1:8" s="3" customFormat="1" ht="29.25" customHeight="1">
      <c r="A41" s="57" t="s">
        <v>48</v>
      </c>
      <c r="B41" s="72">
        <v>2210</v>
      </c>
      <c r="C41" s="73">
        <f>D41+E41</f>
        <v>305</v>
      </c>
      <c r="D41" s="53"/>
      <c r="E41" s="75">
        <v>305</v>
      </c>
      <c r="F41" s="76"/>
      <c r="G41" s="53" t="s">
        <v>21</v>
      </c>
      <c r="H41" s="71"/>
    </row>
    <row r="42" spans="1:8" s="3" customFormat="1" ht="21" customHeight="1">
      <c r="A42" s="57"/>
      <c r="B42" s="72"/>
      <c r="C42" s="74"/>
      <c r="D42" s="53"/>
      <c r="E42" s="49" t="s">
        <v>49</v>
      </c>
      <c r="F42" s="76"/>
      <c r="G42" s="53"/>
      <c r="H42" s="71"/>
    </row>
    <row r="43" spans="1:8" s="3" customFormat="1" ht="29.25" customHeight="1">
      <c r="A43" s="57" t="s">
        <v>50</v>
      </c>
      <c r="B43" s="72">
        <v>2210</v>
      </c>
      <c r="C43" s="73">
        <f>D43+E43</f>
        <v>49082.31</v>
      </c>
      <c r="D43" s="53">
        <f>45412+3670.31</f>
        <v>49082.31</v>
      </c>
      <c r="E43" s="75"/>
      <c r="F43" s="76"/>
      <c r="G43" s="53" t="s">
        <v>34</v>
      </c>
      <c r="H43" s="80" t="s">
        <v>51</v>
      </c>
    </row>
    <row r="44" spans="1:8" s="3" customFormat="1" ht="21" customHeight="1">
      <c r="A44" s="57"/>
      <c r="B44" s="72"/>
      <c r="C44" s="74"/>
      <c r="D44" s="53"/>
      <c r="E44" s="49"/>
      <c r="F44" s="76"/>
      <c r="G44" s="53"/>
      <c r="H44" s="81"/>
    </row>
    <row r="45" spans="1:8" s="3" customFormat="1" ht="29.25" customHeight="1">
      <c r="A45" s="57" t="s">
        <v>52</v>
      </c>
      <c r="B45" s="72">
        <v>2210</v>
      </c>
      <c r="C45" s="73">
        <f>D45+E45</f>
        <v>49</v>
      </c>
      <c r="D45" s="53"/>
      <c r="E45" s="75">
        <v>49</v>
      </c>
      <c r="F45" s="76"/>
      <c r="G45" s="53" t="s">
        <v>21</v>
      </c>
      <c r="H45" s="71"/>
    </row>
    <row r="46" spans="1:8" s="3" customFormat="1" ht="29.25" customHeight="1">
      <c r="A46" s="57"/>
      <c r="B46" s="72"/>
      <c r="C46" s="74"/>
      <c r="D46" s="53"/>
      <c r="E46" s="49" t="s">
        <v>53</v>
      </c>
      <c r="F46" s="76"/>
      <c r="G46" s="53"/>
      <c r="H46" s="71"/>
    </row>
    <row r="47" spans="1:8" s="3" customFormat="1" ht="29.25" customHeight="1">
      <c r="A47" s="57" t="s">
        <v>54</v>
      </c>
      <c r="B47" s="72">
        <v>2210</v>
      </c>
      <c r="C47" s="73">
        <f>D47+E47</f>
        <v>12825</v>
      </c>
      <c r="D47" s="53">
        <v>12825</v>
      </c>
      <c r="E47" s="75"/>
      <c r="F47" s="76"/>
      <c r="G47" s="53" t="s">
        <v>21</v>
      </c>
      <c r="H47" s="80" t="s">
        <v>55</v>
      </c>
    </row>
    <row r="48" spans="1:8" s="3" customFormat="1" ht="29.25" customHeight="1">
      <c r="A48" s="57"/>
      <c r="B48" s="72"/>
      <c r="C48" s="74"/>
      <c r="D48" s="53"/>
      <c r="E48" s="49"/>
      <c r="F48" s="76"/>
      <c r="G48" s="53"/>
      <c r="H48" s="81"/>
    </row>
    <row r="49" spans="1:8" s="3" customFormat="1" ht="29.25" customHeight="1">
      <c r="A49" s="88" t="s">
        <v>56</v>
      </c>
      <c r="B49" s="72">
        <v>2210</v>
      </c>
      <c r="C49" s="73">
        <f>D49+E49</f>
        <v>5000</v>
      </c>
      <c r="D49" s="53">
        <v>5000</v>
      </c>
      <c r="E49" s="75"/>
      <c r="F49" s="76"/>
      <c r="G49" s="53" t="s">
        <v>44</v>
      </c>
      <c r="H49" s="71"/>
    </row>
    <row r="50" spans="1:8" s="3" customFormat="1" ht="29.25" customHeight="1">
      <c r="A50" s="57"/>
      <c r="B50" s="72"/>
      <c r="C50" s="74"/>
      <c r="D50" s="53"/>
      <c r="E50" s="49"/>
      <c r="F50" s="76"/>
      <c r="G50" s="53"/>
      <c r="H50" s="71"/>
    </row>
    <row r="51" spans="1:8" s="3" customFormat="1" ht="29.25" customHeight="1">
      <c r="A51" s="57" t="s">
        <v>57</v>
      </c>
      <c r="B51" s="72">
        <v>2210</v>
      </c>
      <c r="C51" s="73">
        <f>D51+E51</f>
        <v>2755</v>
      </c>
      <c r="D51" s="89">
        <v>1840</v>
      </c>
      <c r="E51" s="75">
        <f>915</f>
        <v>915</v>
      </c>
      <c r="F51" s="76"/>
      <c r="G51" s="53" t="s">
        <v>58</v>
      </c>
      <c r="H51" s="71"/>
    </row>
    <row r="52" spans="1:8" s="3" customFormat="1" ht="29.25" customHeight="1">
      <c r="A52" s="57"/>
      <c r="B52" s="72"/>
      <c r="C52" s="74"/>
      <c r="D52" s="89"/>
      <c r="E52" s="49" t="s">
        <v>59</v>
      </c>
      <c r="F52" s="76"/>
      <c r="G52" s="53"/>
      <c r="H52" s="71"/>
    </row>
    <row r="53" spans="1:8" s="3" customFormat="1" ht="29.25" customHeight="1">
      <c r="A53" s="57" t="s">
        <v>60</v>
      </c>
      <c r="B53" s="72">
        <v>2210</v>
      </c>
      <c r="C53" s="73">
        <f>D53+E53</f>
        <v>975</v>
      </c>
      <c r="D53" s="89">
        <v>834</v>
      </c>
      <c r="E53" s="75">
        <f>141</f>
        <v>141</v>
      </c>
      <c r="F53" s="76"/>
      <c r="G53" s="53" t="s">
        <v>17</v>
      </c>
      <c r="H53" s="71"/>
    </row>
    <row r="54" spans="1:8" s="3" customFormat="1" ht="29.25" customHeight="1">
      <c r="A54" s="57"/>
      <c r="B54" s="72"/>
      <c r="C54" s="74"/>
      <c r="D54" s="89"/>
      <c r="E54" s="49" t="s">
        <v>61</v>
      </c>
      <c r="F54" s="76"/>
      <c r="G54" s="53"/>
      <c r="H54" s="71"/>
    </row>
    <row r="55" spans="1:8" s="3" customFormat="1" ht="24.75" customHeight="1">
      <c r="A55" s="57" t="s">
        <v>62</v>
      </c>
      <c r="B55" s="72">
        <v>2210</v>
      </c>
      <c r="C55" s="73">
        <f>D55+E55</f>
        <v>8400</v>
      </c>
      <c r="D55" s="89">
        <v>8400</v>
      </c>
      <c r="E55" s="75"/>
      <c r="F55" s="76"/>
      <c r="G55" s="53" t="s">
        <v>34</v>
      </c>
      <c r="H55" s="80"/>
    </row>
    <row r="56" spans="1:8" s="3" customFormat="1" ht="15" customHeight="1">
      <c r="A56" s="57"/>
      <c r="B56" s="72"/>
      <c r="C56" s="74"/>
      <c r="D56" s="89"/>
      <c r="E56" s="49"/>
      <c r="F56" s="76"/>
      <c r="G56" s="53"/>
      <c r="H56" s="81"/>
    </row>
    <row r="57" spans="1:8" s="3" customFormat="1" ht="29.25" customHeight="1">
      <c r="A57" s="57" t="s">
        <v>63</v>
      </c>
      <c r="B57" s="72">
        <v>2210</v>
      </c>
      <c r="C57" s="73">
        <f>D57+E57</f>
        <v>500</v>
      </c>
      <c r="D57" s="89">
        <f>120+380</f>
        <v>500</v>
      </c>
      <c r="E57" s="75"/>
      <c r="F57" s="76"/>
      <c r="G57" s="53" t="s">
        <v>17</v>
      </c>
      <c r="H57" s="80"/>
    </row>
    <row r="58" spans="1:8" s="3" customFormat="1" ht="18" customHeight="1">
      <c r="A58" s="57"/>
      <c r="B58" s="72"/>
      <c r="C58" s="74"/>
      <c r="D58" s="89"/>
      <c r="E58" s="49" t="s">
        <v>64</v>
      </c>
      <c r="F58" s="76"/>
      <c r="G58" s="53"/>
      <c r="H58" s="81"/>
    </row>
    <row r="59" spans="1:8" s="3" customFormat="1" ht="29.25" customHeight="1">
      <c r="A59" s="57" t="s">
        <v>65</v>
      </c>
      <c r="B59" s="72">
        <v>2210</v>
      </c>
      <c r="C59" s="73">
        <f>D59+E59</f>
        <v>5235</v>
      </c>
      <c r="D59" s="53">
        <f>4135+1100</f>
        <v>5235</v>
      </c>
      <c r="E59" s="75"/>
      <c r="F59" s="76"/>
      <c r="G59" s="53" t="s">
        <v>17</v>
      </c>
      <c r="H59" s="80"/>
    </row>
    <row r="60" spans="1:8" s="3" customFormat="1" ht="21" customHeight="1">
      <c r="A60" s="57"/>
      <c r="B60" s="72"/>
      <c r="C60" s="74"/>
      <c r="D60" s="53"/>
      <c r="E60" s="49"/>
      <c r="F60" s="76"/>
      <c r="G60" s="53"/>
      <c r="H60" s="81"/>
    </row>
    <row r="61" spans="1:8" s="3" customFormat="1" ht="29.25" customHeight="1">
      <c r="A61" s="57" t="s">
        <v>66</v>
      </c>
      <c r="B61" s="72">
        <v>2210</v>
      </c>
      <c r="C61" s="73">
        <f>D61+E61</f>
        <v>5775</v>
      </c>
      <c r="D61" s="53">
        <f>2705+1320</f>
        <v>4025</v>
      </c>
      <c r="E61" s="75">
        <v>1750</v>
      </c>
      <c r="F61" s="76"/>
      <c r="G61" s="53" t="s">
        <v>17</v>
      </c>
      <c r="H61" s="80"/>
    </row>
    <row r="62" spans="1:8" s="3" customFormat="1" ht="15" customHeight="1">
      <c r="A62" s="57"/>
      <c r="B62" s="72"/>
      <c r="C62" s="74"/>
      <c r="D62" s="53"/>
      <c r="E62" s="49" t="s">
        <v>67</v>
      </c>
      <c r="F62" s="76"/>
      <c r="G62" s="53"/>
      <c r="H62" s="81"/>
    </row>
    <row r="63" spans="1:8" s="3" customFormat="1" ht="21.75" customHeight="1">
      <c r="A63" s="57" t="s">
        <v>68</v>
      </c>
      <c r="B63" s="72">
        <v>2210</v>
      </c>
      <c r="C63" s="73">
        <f>D63+E63</f>
        <v>330</v>
      </c>
      <c r="D63" s="53">
        <v>219</v>
      </c>
      <c r="E63" s="75">
        <v>111</v>
      </c>
      <c r="F63" s="76"/>
      <c r="G63" s="53" t="s">
        <v>58</v>
      </c>
      <c r="H63" s="71"/>
    </row>
    <row r="64" spans="1:8" s="3" customFormat="1" ht="47.25" customHeight="1">
      <c r="A64" s="57"/>
      <c r="B64" s="72"/>
      <c r="C64" s="74"/>
      <c r="D64" s="53"/>
      <c r="E64" s="49" t="s">
        <v>69</v>
      </c>
      <c r="F64" s="76"/>
      <c r="G64" s="53"/>
      <c r="H64" s="71"/>
    </row>
    <row r="65" spans="1:8" s="3" customFormat="1" ht="18" customHeight="1">
      <c r="A65" s="57" t="s">
        <v>70</v>
      </c>
      <c r="B65" s="72">
        <v>2210</v>
      </c>
      <c r="C65" s="73">
        <f>D65+E65</f>
        <v>4232</v>
      </c>
      <c r="D65" s="53">
        <v>4070</v>
      </c>
      <c r="E65" s="75">
        <v>162</v>
      </c>
      <c r="F65" s="76"/>
      <c r="G65" s="53" t="s">
        <v>44</v>
      </c>
      <c r="H65" s="71"/>
    </row>
    <row r="66" spans="1:8" s="3" customFormat="1" ht="17.25" customHeight="1">
      <c r="A66" s="57"/>
      <c r="B66" s="72"/>
      <c r="C66" s="74"/>
      <c r="D66" s="53"/>
      <c r="E66" s="49" t="s">
        <v>71</v>
      </c>
      <c r="F66" s="76"/>
      <c r="G66" s="53"/>
      <c r="H66" s="71"/>
    </row>
    <row r="67" spans="1:8" s="3" customFormat="1" ht="21" customHeight="1">
      <c r="A67" s="57" t="s">
        <v>72</v>
      </c>
      <c r="B67" s="72">
        <v>2210</v>
      </c>
      <c r="C67" s="73">
        <f>D67+E67</f>
        <v>7846</v>
      </c>
      <c r="D67" s="75">
        <v>7846</v>
      </c>
      <c r="E67" s="75"/>
      <c r="F67" s="76"/>
      <c r="G67" s="53" t="s">
        <v>44</v>
      </c>
      <c r="H67" s="71"/>
    </row>
    <row r="68" spans="1:8" s="3" customFormat="1" ht="21" customHeight="1">
      <c r="A68" s="57"/>
      <c r="B68" s="72"/>
      <c r="C68" s="74"/>
      <c r="D68" s="49" t="s">
        <v>73</v>
      </c>
      <c r="E68" s="49"/>
      <c r="F68" s="76"/>
      <c r="G68" s="53"/>
      <c r="H68" s="71"/>
    </row>
    <row r="69" spans="1:8" s="3" customFormat="1" ht="12.75" customHeight="1">
      <c r="A69" s="57" t="s">
        <v>74</v>
      </c>
      <c r="B69" s="72">
        <v>2210</v>
      </c>
      <c r="C69" s="73">
        <f>D69+E69</f>
        <v>48843</v>
      </c>
      <c r="D69" s="75">
        <f>7140+42+11+1657</f>
        <v>8850</v>
      </c>
      <c r="E69" s="75">
        <f>39993</f>
        <v>39993</v>
      </c>
      <c r="F69" s="76"/>
      <c r="G69" s="53" t="s">
        <v>17</v>
      </c>
      <c r="H69" s="80"/>
    </row>
    <row r="70" spans="1:8" s="3" customFormat="1" ht="35.25" customHeight="1">
      <c r="A70" s="57"/>
      <c r="B70" s="72"/>
      <c r="C70" s="74"/>
      <c r="D70" s="49" t="s">
        <v>75</v>
      </c>
      <c r="E70" s="49" t="s">
        <v>75</v>
      </c>
      <c r="F70" s="76"/>
      <c r="G70" s="53"/>
      <c r="H70" s="81"/>
    </row>
    <row r="71" spans="1:12" s="3" customFormat="1" ht="50.25" customHeight="1">
      <c r="A71" s="11" t="s">
        <v>76</v>
      </c>
      <c r="B71" s="12">
        <v>2210</v>
      </c>
      <c r="C71" s="13">
        <f>D71+E71</f>
        <v>25000</v>
      </c>
      <c r="D71" s="14">
        <v>25000</v>
      </c>
      <c r="E71" s="15"/>
      <c r="F71" s="16"/>
      <c r="G71" s="17" t="s">
        <v>77</v>
      </c>
      <c r="H71" s="18"/>
      <c r="L71" s="19"/>
    </row>
    <row r="72" spans="1:10" s="20" customFormat="1" ht="21" customHeight="1">
      <c r="A72" s="94" t="s">
        <v>78</v>
      </c>
      <c r="B72" s="96"/>
      <c r="C72" s="98">
        <f>SUM(C9:C71)</f>
        <v>518115</v>
      </c>
      <c r="D72" s="98">
        <f>SUM(D9:D71)</f>
        <v>468115</v>
      </c>
      <c r="E72" s="98">
        <f>SUM(E9:E70)</f>
        <v>50000</v>
      </c>
      <c r="F72" s="100"/>
      <c r="G72" s="90"/>
      <c r="H72" s="92"/>
      <c r="J72" s="21"/>
    </row>
    <row r="73" spans="1:10" s="20" customFormat="1" ht="15" customHeight="1">
      <c r="A73" s="95"/>
      <c r="B73" s="97"/>
      <c r="C73" s="99" t="s">
        <v>79</v>
      </c>
      <c r="D73" s="99" t="s">
        <v>79</v>
      </c>
      <c r="E73" s="99" t="s">
        <v>79</v>
      </c>
      <c r="F73" s="101"/>
      <c r="G73" s="91"/>
      <c r="H73" s="93"/>
      <c r="J73" s="22"/>
    </row>
    <row r="74" spans="1:9" s="20" customFormat="1" ht="19.5" customHeight="1">
      <c r="A74" s="57" t="s">
        <v>80</v>
      </c>
      <c r="B74" s="72">
        <v>2220</v>
      </c>
      <c r="C74" s="73">
        <f>D74+E74</f>
        <v>134.2</v>
      </c>
      <c r="D74" s="75">
        <v>134.2</v>
      </c>
      <c r="E74" s="75"/>
      <c r="F74" s="76"/>
      <c r="G74" s="53" t="s">
        <v>44</v>
      </c>
      <c r="H74" s="71"/>
      <c r="I74" s="22"/>
    </row>
    <row r="75" spans="1:8" s="20" customFormat="1" ht="21.75" customHeight="1">
      <c r="A75" s="57"/>
      <c r="B75" s="72"/>
      <c r="C75" s="74"/>
      <c r="D75" s="49" t="s">
        <v>81</v>
      </c>
      <c r="E75" s="49"/>
      <c r="F75" s="76"/>
      <c r="G75" s="53"/>
      <c r="H75" s="71"/>
    </row>
    <row r="76" spans="1:8" s="20" customFormat="1" ht="12.75" customHeight="1">
      <c r="A76" s="57" t="s">
        <v>82</v>
      </c>
      <c r="B76" s="72">
        <v>2220</v>
      </c>
      <c r="C76" s="73">
        <f>D76+E76</f>
        <v>1181</v>
      </c>
      <c r="D76" s="75">
        <v>1181</v>
      </c>
      <c r="E76" s="75"/>
      <c r="F76" s="76"/>
      <c r="G76" s="53" t="s">
        <v>17</v>
      </c>
      <c r="H76" s="71"/>
    </row>
    <row r="77" spans="1:8" s="20" customFormat="1" ht="19.5" customHeight="1">
      <c r="A77" s="57"/>
      <c r="B77" s="72"/>
      <c r="C77" s="74"/>
      <c r="D77" s="49" t="s">
        <v>83</v>
      </c>
      <c r="E77" s="49"/>
      <c r="F77" s="76"/>
      <c r="G77" s="53"/>
      <c r="H77" s="71"/>
    </row>
    <row r="78" spans="1:8" s="20" customFormat="1" ht="17.25" customHeight="1">
      <c r="A78" s="57" t="s">
        <v>84</v>
      </c>
      <c r="B78" s="72">
        <v>2220</v>
      </c>
      <c r="C78" s="73">
        <f>D78+E78</f>
        <v>5024.1</v>
      </c>
      <c r="D78" s="75">
        <f>2556.8</f>
        <v>2556.8</v>
      </c>
      <c r="E78" s="75">
        <f>2467.3</f>
        <v>2467.3</v>
      </c>
      <c r="F78" s="76"/>
      <c r="G78" s="53" t="s">
        <v>17</v>
      </c>
      <c r="H78" s="71"/>
    </row>
    <row r="79" spans="1:8" s="20" customFormat="1" ht="26.25" customHeight="1">
      <c r="A79" s="57"/>
      <c r="B79" s="72"/>
      <c r="C79" s="74"/>
      <c r="D79" s="49" t="s">
        <v>85</v>
      </c>
      <c r="E79" s="49" t="s">
        <v>85</v>
      </c>
      <c r="F79" s="76"/>
      <c r="G79" s="53"/>
      <c r="H79" s="71"/>
    </row>
    <row r="80" spans="1:8" s="20" customFormat="1" ht="15" customHeight="1">
      <c r="A80" s="57" t="s">
        <v>86</v>
      </c>
      <c r="B80" s="72">
        <v>2220</v>
      </c>
      <c r="C80" s="73">
        <f>D80+E80</f>
        <v>959.58</v>
      </c>
      <c r="D80" s="75">
        <v>959.58</v>
      </c>
      <c r="E80" s="75"/>
      <c r="F80" s="76"/>
      <c r="G80" s="53" t="s">
        <v>17</v>
      </c>
      <c r="H80" s="71"/>
    </row>
    <row r="81" spans="1:8" s="20" customFormat="1" ht="22.5" customHeight="1">
      <c r="A81" s="57"/>
      <c r="B81" s="72"/>
      <c r="C81" s="74"/>
      <c r="D81" s="49" t="s">
        <v>87</v>
      </c>
      <c r="E81" s="49"/>
      <c r="F81" s="76"/>
      <c r="G81" s="53"/>
      <c r="H81" s="71"/>
    </row>
    <row r="82" spans="1:8" s="23" customFormat="1" ht="11.25" customHeight="1">
      <c r="A82" s="57" t="s">
        <v>88</v>
      </c>
      <c r="B82" s="72">
        <v>2220</v>
      </c>
      <c r="C82" s="73">
        <f>D82+E82</f>
        <v>274.5</v>
      </c>
      <c r="D82" s="75">
        <v>274.5</v>
      </c>
      <c r="E82" s="75"/>
      <c r="F82" s="76"/>
      <c r="G82" s="53" t="s">
        <v>44</v>
      </c>
      <c r="H82" s="71"/>
    </row>
    <row r="83" spans="1:8" s="23" customFormat="1" ht="36" customHeight="1">
      <c r="A83" s="57"/>
      <c r="B83" s="72"/>
      <c r="C83" s="74"/>
      <c r="D83" s="49" t="s">
        <v>89</v>
      </c>
      <c r="E83" s="49"/>
      <c r="F83" s="76"/>
      <c r="G83" s="53"/>
      <c r="H83" s="71"/>
    </row>
    <row r="84" spans="1:8" s="23" customFormat="1" ht="13.5" customHeight="1">
      <c r="A84" s="57" t="s">
        <v>90</v>
      </c>
      <c r="B84" s="72">
        <v>2220</v>
      </c>
      <c r="C84" s="73">
        <f>D84+E84</f>
        <v>96428.92</v>
      </c>
      <c r="D84" s="75">
        <f>49040-270</f>
        <v>48770</v>
      </c>
      <c r="E84" s="75">
        <f>47658.92</f>
        <v>47658.92</v>
      </c>
      <c r="F84" s="76"/>
      <c r="G84" s="53" t="s">
        <v>15</v>
      </c>
      <c r="H84" s="80"/>
    </row>
    <row r="85" spans="1:8" s="23" customFormat="1" ht="21" customHeight="1">
      <c r="A85" s="57"/>
      <c r="B85" s="72"/>
      <c r="C85" s="74"/>
      <c r="D85" s="49" t="s">
        <v>91</v>
      </c>
      <c r="E85" s="49" t="s">
        <v>91</v>
      </c>
      <c r="F85" s="76"/>
      <c r="G85" s="53"/>
      <c r="H85" s="81"/>
    </row>
    <row r="86" spans="1:8" s="20" customFormat="1" ht="24" customHeight="1">
      <c r="A86" s="57" t="s">
        <v>92</v>
      </c>
      <c r="B86" s="72">
        <v>2220</v>
      </c>
      <c r="C86" s="73">
        <f>D86+E86</f>
        <v>13918</v>
      </c>
      <c r="D86" s="75">
        <f>13353</f>
        <v>13353</v>
      </c>
      <c r="E86" s="75">
        <f>144+421</f>
        <v>565</v>
      </c>
      <c r="F86" s="76"/>
      <c r="G86" s="53" t="s">
        <v>15</v>
      </c>
      <c r="H86" s="71"/>
    </row>
    <row r="87" spans="1:8" s="20" customFormat="1" ht="24.75" customHeight="1">
      <c r="A87" s="57"/>
      <c r="B87" s="72"/>
      <c r="C87" s="74"/>
      <c r="D87" s="49" t="s">
        <v>93</v>
      </c>
      <c r="E87" s="49" t="s">
        <v>93</v>
      </c>
      <c r="F87" s="76"/>
      <c r="G87" s="53"/>
      <c r="H87" s="71"/>
    </row>
    <row r="88" spans="1:8" s="20" customFormat="1" ht="21" customHeight="1">
      <c r="A88" s="57" t="s">
        <v>94</v>
      </c>
      <c r="B88" s="72">
        <v>2220</v>
      </c>
      <c r="C88" s="73">
        <f>D88+E88</f>
        <v>98188.6</v>
      </c>
      <c r="D88" s="75">
        <f>31585.5+5827.3+59791</f>
        <v>97203.8</v>
      </c>
      <c r="E88" s="75">
        <f>984.8</f>
        <v>984.8</v>
      </c>
      <c r="F88" s="76"/>
      <c r="G88" s="53" t="s">
        <v>15</v>
      </c>
      <c r="H88" s="71"/>
    </row>
    <row r="89" spans="1:8" s="20" customFormat="1" ht="19.5" customHeight="1">
      <c r="A89" s="57"/>
      <c r="B89" s="72"/>
      <c r="C89" s="74"/>
      <c r="D89" s="49" t="s">
        <v>95</v>
      </c>
      <c r="E89" s="49" t="s">
        <v>95</v>
      </c>
      <c r="F89" s="76"/>
      <c r="G89" s="53"/>
      <c r="H89" s="71"/>
    </row>
    <row r="90" spans="1:8" s="20" customFormat="1" ht="15" customHeight="1">
      <c r="A90" s="57" t="s">
        <v>96</v>
      </c>
      <c r="B90" s="72">
        <v>2220</v>
      </c>
      <c r="C90" s="73">
        <f>D90+E90</f>
        <v>56048</v>
      </c>
      <c r="D90" s="75">
        <f>45654.4</f>
        <v>45654.4</v>
      </c>
      <c r="E90" s="75">
        <f>10393.6</f>
        <v>10393.6</v>
      </c>
      <c r="F90" s="76"/>
      <c r="G90" s="53" t="s">
        <v>15</v>
      </c>
      <c r="H90" s="71"/>
    </row>
    <row r="91" spans="1:8" s="20" customFormat="1" ht="31.5" customHeight="1">
      <c r="A91" s="57"/>
      <c r="B91" s="72"/>
      <c r="C91" s="74"/>
      <c r="D91" s="49" t="s">
        <v>97</v>
      </c>
      <c r="E91" s="49" t="s">
        <v>97</v>
      </c>
      <c r="F91" s="76"/>
      <c r="G91" s="53"/>
      <c r="H91" s="71"/>
    </row>
    <row r="92" spans="1:8" s="24" customFormat="1" ht="17.25" customHeight="1">
      <c r="A92" s="57" t="s">
        <v>98</v>
      </c>
      <c r="B92" s="72">
        <v>2220</v>
      </c>
      <c r="C92" s="73">
        <f>D92+E92</f>
        <v>31084</v>
      </c>
      <c r="D92" s="75">
        <f>6720+7665+6000</f>
        <v>20385</v>
      </c>
      <c r="E92" s="75">
        <f>10699</f>
        <v>10699</v>
      </c>
      <c r="F92" s="76"/>
      <c r="G92" s="53" t="s">
        <v>15</v>
      </c>
      <c r="H92" s="71"/>
    </row>
    <row r="93" spans="1:8" s="24" customFormat="1" ht="21" customHeight="1">
      <c r="A93" s="57"/>
      <c r="B93" s="72"/>
      <c r="C93" s="74"/>
      <c r="D93" s="49" t="s">
        <v>99</v>
      </c>
      <c r="E93" s="49" t="s">
        <v>99</v>
      </c>
      <c r="F93" s="76"/>
      <c r="G93" s="53"/>
      <c r="H93" s="71"/>
    </row>
    <row r="94" spans="1:8" s="24" customFormat="1" ht="14.25" customHeight="1">
      <c r="A94" s="57" t="s">
        <v>100</v>
      </c>
      <c r="B94" s="72">
        <v>2220</v>
      </c>
      <c r="C94" s="73">
        <f>D94+E94</f>
        <v>93.1</v>
      </c>
      <c r="D94" s="53"/>
      <c r="E94" s="75">
        <v>93.1</v>
      </c>
      <c r="F94" s="76"/>
      <c r="G94" s="53" t="s">
        <v>44</v>
      </c>
      <c r="H94" s="71"/>
    </row>
    <row r="95" spans="1:8" s="24" customFormat="1" ht="26.25" customHeight="1">
      <c r="A95" s="57"/>
      <c r="B95" s="72"/>
      <c r="C95" s="74"/>
      <c r="D95" s="53"/>
      <c r="E95" s="49" t="s">
        <v>101</v>
      </c>
      <c r="F95" s="76"/>
      <c r="G95" s="53"/>
      <c r="H95" s="71"/>
    </row>
    <row r="96" spans="1:8" s="24" customFormat="1" ht="14.25" customHeight="1">
      <c r="A96" s="57" t="s">
        <v>102</v>
      </c>
      <c r="B96" s="72">
        <v>2220</v>
      </c>
      <c r="C96" s="73">
        <f>D96+E96</f>
        <v>77561.28</v>
      </c>
      <c r="D96" s="75">
        <f>62000</f>
        <v>62000</v>
      </c>
      <c r="E96" s="75">
        <f>15561.28</f>
        <v>15561.28</v>
      </c>
      <c r="F96" s="76"/>
      <c r="G96" s="53" t="s">
        <v>15</v>
      </c>
      <c r="H96" s="71"/>
    </row>
    <row r="97" spans="1:8" s="24" customFormat="1" ht="22.5" customHeight="1">
      <c r="A97" s="57"/>
      <c r="B97" s="72"/>
      <c r="C97" s="74"/>
      <c r="D97" s="49" t="s">
        <v>103</v>
      </c>
      <c r="E97" s="49" t="s">
        <v>103</v>
      </c>
      <c r="F97" s="76"/>
      <c r="G97" s="53"/>
      <c r="H97" s="71"/>
    </row>
    <row r="98" spans="1:8" s="24" customFormat="1" ht="36" customHeight="1">
      <c r="A98" s="57" t="s">
        <v>104</v>
      </c>
      <c r="B98" s="72">
        <v>2220</v>
      </c>
      <c r="C98" s="73">
        <f>D98+E98</f>
        <v>256</v>
      </c>
      <c r="D98" s="75">
        <v>256</v>
      </c>
      <c r="E98" s="75"/>
      <c r="F98" s="76"/>
      <c r="G98" s="53" t="s">
        <v>44</v>
      </c>
      <c r="H98" s="71"/>
    </row>
    <row r="99" spans="1:8" s="24" customFormat="1" ht="15" customHeight="1">
      <c r="A99" s="57"/>
      <c r="B99" s="72"/>
      <c r="C99" s="74"/>
      <c r="D99" s="49" t="s">
        <v>105</v>
      </c>
      <c r="E99" s="49"/>
      <c r="F99" s="76"/>
      <c r="G99" s="53"/>
      <c r="H99" s="71"/>
    </row>
    <row r="100" spans="1:8" s="24" customFormat="1" ht="9" customHeight="1">
      <c r="A100" s="57" t="s">
        <v>106</v>
      </c>
      <c r="B100" s="72">
        <v>2220</v>
      </c>
      <c r="C100" s="73">
        <f>D100+E100</f>
        <v>108918</v>
      </c>
      <c r="D100" s="75">
        <f>66256+5012+20000</f>
        <v>91268</v>
      </c>
      <c r="E100" s="75">
        <f>17650</f>
        <v>17650</v>
      </c>
      <c r="F100" s="76"/>
      <c r="G100" s="53" t="s">
        <v>15</v>
      </c>
      <c r="H100" s="71"/>
    </row>
    <row r="101" spans="1:8" s="24" customFormat="1" ht="39" customHeight="1">
      <c r="A101" s="57"/>
      <c r="B101" s="72"/>
      <c r="C101" s="74"/>
      <c r="D101" s="49" t="s">
        <v>107</v>
      </c>
      <c r="E101" s="49" t="s">
        <v>107</v>
      </c>
      <c r="F101" s="76"/>
      <c r="G101" s="53"/>
      <c r="H101" s="71"/>
    </row>
    <row r="102" spans="1:8" s="24" customFormat="1" ht="12" customHeight="1">
      <c r="A102" s="57" t="s">
        <v>108</v>
      </c>
      <c r="B102" s="72">
        <v>2220</v>
      </c>
      <c r="C102" s="73">
        <f>D102+E102</f>
        <v>95433.9</v>
      </c>
      <c r="D102" s="75">
        <f>4530.9+75141</f>
        <v>79671.9</v>
      </c>
      <c r="E102" s="75">
        <f>14820+942</f>
        <v>15762</v>
      </c>
      <c r="F102" s="76"/>
      <c r="G102" s="53" t="s">
        <v>15</v>
      </c>
      <c r="H102" s="71"/>
    </row>
    <row r="103" spans="1:8" s="25" customFormat="1" ht="27.75" customHeight="1">
      <c r="A103" s="57"/>
      <c r="B103" s="72"/>
      <c r="C103" s="74"/>
      <c r="D103" s="49" t="s">
        <v>109</v>
      </c>
      <c r="E103" s="49" t="s">
        <v>109</v>
      </c>
      <c r="F103" s="76"/>
      <c r="G103" s="53"/>
      <c r="H103" s="71"/>
    </row>
    <row r="104" spans="1:8" s="24" customFormat="1" ht="15" customHeight="1">
      <c r="A104" s="57" t="s">
        <v>110</v>
      </c>
      <c r="B104" s="72">
        <v>2220</v>
      </c>
      <c r="C104" s="73">
        <f>D104+E104</f>
        <v>145.47</v>
      </c>
      <c r="D104" s="78">
        <v>145.47</v>
      </c>
      <c r="E104" s="75"/>
      <c r="F104" s="76"/>
      <c r="G104" s="53" t="s">
        <v>44</v>
      </c>
      <c r="H104" s="71"/>
    </row>
    <row r="105" spans="1:8" s="24" customFormat="1" ht="22.5" customHeight="1">
      <c r="A105" s="57"/>
      <c r="B105" s="72"/>
      <c r="C105" s="74"/>
      <c r="D105" s="79" t="s">
        <v>111</v>
      </c>
      <c r="E105" s="49"/>
      <c r="F105" s="76"/>
      <c r="G105" s="53"/>
      <c r="H105" s="71"/>
    </row>
    <row r="106" spans="1:8" s="24" customFormat="1" ht="14.25" customHeight="1">
      <c r="A106" s="57" t="s">
        <v>112</v>
      </c>
      <c r="B106" s="72">
        <v>2220</v>
      </c>
      <c r="C106" s="73">
        <f>D106+E106</f>
        <v>31566.9</v>
      </c>
      <c r="D106" s="78">
        <f>31566.9</f>
        <v>31566.9</v>
      </c>
      <c r="E106" s="78"/>
      <c r="F106" s="76"/>
      <c r="G106" s="53" t="s">
        <v>15</v>
      </c>
      <c r="H106" s="71"/>
    </row>
    <row r="107" spans="1:8" s="24" customFormat="1" ht="52.5" customHeight="1">
      <c r="A107" s="57"/>
      <c r="B107" s="72"/>
      <c r="C107" s="74"/>
      <c r="D107" s="79" t="s">
        <v>113</v>
      </c>
      <c r="E107" s="79"/>
      <c r="F107" s="76"/>
      <c r="G107" s="53"/>
      <c r="H107" s="71"/>
    </row>
    <row r="108" spans="1:8" s="24" customFormat="1" ht="18.75" customHeight="1">
      <c r="A108" s="57" t="s">
        <v>114</v>
      </c>
      <c r="B108" s="72">
        <v>2220</v>
      </c>
      <c r="C108" s="73">
        <f>D108+E108</f>
        <v>25770.97</v>
      </c>
      <c r="D108" s="75">
        <f>23603.77+2167.2</f>
        <v>25770.97</v>
      </c>
      <c r="E108" s="75"/>
      <c r="F108" s="76"/>
      <c r="G108" s="53" t="s">
        <v>15</v>
      </c>
      <c r="H108" s="71"/>
    </row>
    <row r="109" spans="1:8" s="24" customFormat="1" ht="79.5" customHeight="1">
      <c r="A109" s="57"/>
      <c r="B109" s="72"/>
      <c r="C109" s="74"/>
      <c r="D109" s="49" t="s">
        <v>115</v>
      </c>
      <c r="E109" s="49"/>
      <c r="F109" s="76"/>
      <c r="G109" s="53"/>
      <c r="H109" s="71"/>
    </row>
    <row r="110" spans="1:8" s="24" customFormat="1" ht="30.75" customHeight="1">
      <c r="A110" s="57" t="s">
        <v>116</v>
      </c>
      <c r="B110" s="72">
        <v>2220</v>
      </c>
      <c r="C110" s="73">
        <f>D110+E110</f>
        <v>4841</v>
      </c>
      <c r="D110" s="75">
        <f>2867</f>
        <v>2867</v>
      </c>
      <c r="E110" s="75">
        <f>1974</f>
        <v>1974</v>
      </c>
      <c r="F110" s="76"/>
      <c r="G110" s="53" t="s">
        <v>15</v>
      </c>
      <c r="H110" s="71"/>
    </row>
    <row r="111" spans="1:8" s="24" customFormat="1" ht="18.75" customHeight="1">
      <c r="A111" s="57"/>
      <c r="B111" s="72"/>
      <c r="C111" s="74"/>
      <c r="D111" s="49" t="s">
        <v>117</v>
      </c>
      <c r="E111" s="49" t="s">
        <v>117</v>
      </c>
      <c r="F111" s="76"/>
      <c r="G111" s="53"/>
      <c r="H111" s="71"/>
    </row>
    <row r="112" spans="1:8" s="24" customFormat="1" ht="27" customHeight="1">
      <c r="A112" s="57" t="s">
        <v>118</v>
      </c>
      <c r="B112" s="72">
        <v>2220</v>
      </c>
      <c r="C112" s="73">
        <f>D112+E112</f>
        <v>106057.8</v>
      </c>
      <c r="D112" s="75">
        <f>8635.1+5782.4+218.3+67201+24221</f>
        <v>106057.8</v>
      </c>
      <c r="E112" s="75"/>
      <c r="F112" s="76"/>
      <c r="G112" s="53" t="s">
        <v>15</v>
      </c>
      <c r="H112" s="71"/>
    </row>
    <row r="113" spans="1:8" s="24" customFormat="1" ht="27" customHeight="1">
      <c r="A113" s="57"/>
      <c r="B113" s="72"/>
      <c r="C113" s="74"/>
      <c r="D113" s="49" t="s">
        <v>119</v>
      </c>
      <c r="E113" s="49"/>
      <c r="F113" s="76"/>
      <c r="G113" s="53"/>
      <c r="H113" s="71"/>
    </row>
    <row r="114" spans="1:8" s="24" customFormat="1" ht="11.25" customHeight="1">
      <c r="A114" s="57" t="s">
        <v>120</v>
      </c>
      <c r="B114" s="72">
        <v>2220</v>
      </c>
      <c r="C114" s="73">
        <f>D114+E114</f>
        <v>15416.130000000001</v>
      </c>
      <c r="D114" s="75">
        <f>15416.36-0.23</f>
        <v>15416.130000000001</v>
      </c>
      <c r="E114" s="75"/>
      <c r="F114" s="76"/>
      <c r="G114" s="53" t="s">
        <v>15</v>
      </c>
      <c r="H114" s="71"/>
    </row>
    <row r="115" spans="1:8" s="24" customFormat="1" ht="30" customHeight="1">
      <c r="A115" s="57"/>
      <c r="B115" s="72"/>
      <c r="C115" s="74"/>
      <c r="D115" s="49" t="s">
        <v>121</v>
      </c>
      <c r="E115" s="49"/>
      <c r="F115" s="76"/>
      <c r="G115" s="53"/>
      <c r="H115" s="71"/>
    </row>
    <row r="116" spans="1:8" s="24" customFormat="1" ht="21" customHeight="1">
      <c r="A116" s="57" t="s">
        <v>122</v>
      </c>
      <c r="B116" s="72">
        <v>2220</v>
      </c>
      <c r="C116" s="73">
        <f>D116+E116</f>
        <v>41505.060000000005</v>
      </c>
      <c r="D116" s="75">
        <f>1697.4+39807.66</f>
        <v>41505.060000000005</v>
      </c>
      <c r="E116" s="75"/>
      <c r="F116" s="76"/>
      <c r="G116" s="53" t="s">
        <v>15</v>
      </c>
      <c r="H116" s="71"/>
    </row>
    <row r="117" spans="1:8" s="24" customFormat="1" ht="23.25" customHeight="1">
      <c r="A117" s="57"/>
      <c r="B117" s="72"/>
      <c r="C117" s="74"/>
      <c r="D117" s="49" t="s">
        <v>123</v>
      </c>
      <c r="E117" s="49"/>
      <c r="F117" s="76"/>
      <c r="G117" s="53"/>
      <c r="H117" s="71"/>
    </row>
    <row r="118" spans="1:8" s="24" customFormat="1" ht="18" customHeight="1">
      <c r="A118" s="57" t="s">
        <v>124</v>
      </c>
      <c r="B118" s="72">
        <v>2220</v>
      </c>
      <c r="C118" s="73">
        <f>D118+E118</f>
        <v>24573</v>
      </c>
      <c r="D118" s="75">
        <f>20008</f>
        <v>20008</v>
      </c>
      <c r="E118" s="75">
        <f>4565</f>
        <v>4565</v>
      </c>
      <c r="F118" s="76"/>
      <c r="G118" s="53" t="s">
        <v>15</v>
      </c>
      <c r="H118" s="71"/>
    </row>
    <row r="119" spans="1:8" s="24" customFormat="1" ht="23.25" customHeight="1">
      <c r="A119" s="57"/>
      <c r="B119" s="72"/>
      <c r="C119" s="74"/>
      <c r="D119" s="49" t="s">
        <v>125</v>
      </c>
      <c r="E119" s="49" t="s">
        <v>125</v>
      </c>
      <c r="F119" s="76"/>
      <c r="G119" s="53"/>
      <c r="H119" s="71"/>
    </row>
    <row r="120" spans="1:8" s="24" customFormat="1" ht="37.5" customHeight="1">
      <c r="A120" s="57" t="s">
        <v>126</v>
      </c>
      <c r="B120" s="72">
        <v>2220</v>
      </c>
      <c r="C120" s="73">
        <f>D120+E120</f>
        <v>616</v>
      </c>
      <c r="D120" s="75">
        <v>616</v>
      </c>
      <c r="E120" s="75"/>
      <c r="F120" s="76"/>
      <c r="G120" s="53" t="s">
        <v>127</v>
      </c>
      <c r="H120" s="71"/>
    </row>
    <row r="121" spans="1:8" s="24" customFormat="1" ht="23.25" customHeight="1">
      <c r="A121" s="57"/>
      <c r="B121" s="72"/>
      <c r="C121" s="74"/>
      <c r="D121" s="49" t="s">
        <v>128</v>
      </c>
      <c r="E121" s="49"/>
      <c r="F121" s="76"/>
      <c r="G121" s="53"/>
      <c r="H121" s="71"/>
    </row>
    <row r="122" spans="1:8" s="24" customFormat="1" ht="19.5" customHeight="1">
      <c r="A122" s="57" t="s">
        <v>129</v>
      </c>
      <c r="B122" s="72">
        <v>2220</v>
      </c>
      <c r="C122" s="73">
        <f>D122+E122</f>
        <v>13870</v>
      </c>
      <c r="D122" s="75">
        <f>8925</f>
        <v>8925</v>
      </c>
      <c r="E122" s="75">
        <f>4945</f>
        <v>4945</v>
      </c>
      <c r="F122" s="76"/>
      <c r="G122" s="53" t="s">
        <v>15</v>
      </c>
      <c r="H122" s="71"/>
    </row>
    <row r="123" spans="1:8" s="24" customFormat="1" ht="23.25" customHeight="1">
      <c r="A123" s="57"/>
      <c r="B123" s="72"/>
      <c r="C123" s="74"/>
      <c r="D123" s="49" t="s">
        <v>130</v>
      </c>
      <c r="E123" s="49" t="s">
        <v>130</v>
      </c>
      <c r="F123" s="76"/>
      <c r="G123" s="53"/>
      <c r="H123" s="71"/>
    </row>
    <row r="124" spans="1:8" s="24" customFormat="1" ht="18" customHeight="1">
      <c r="A124" s="57" t="s">
        <v>131</v>
      </c>
      <c r="B124" s="72">
        <v>2220</v>
      </c>
      <c r="C124" s="73">
        <f>D124+E124</f>
        <v>376.49</v>
      </c>
      <c r="D124" s="75">
        <f>100.49</f>
        <v>100.49</v>
      </c>
      <c r="E124" s="75">
        <f>276</f>
        <v>276</v>
      </c>
      <c r="F124" s="76"/>
      <c r="G124" s="53" t="s">
        <v>127</v>
      </c>
      <c r="H124" s="71"/>
    </row>
    <row r="125" spans="1:8" s="24" customFormat="1" ht="27" customHeight="1">
      <c r="A125" s="57"/>
      <c r="B125" s="72"/>
      <c r="C125" s="74"/>
      <c r="D125" s="49" t="s">
        <v>132</v>
      </c>
      <c r="E125" s="49" t="s">
        <v>132</v>
      </c>
      <c r="F125" s="76"/>
      <c r="G125" s="53"/>
      <c r="H125" s="71"/>
    </row>
    <row r="126" spans="1:8" s="24" customFormat="1" ht="18" customHeight="1">
      <c r="A126" s="57" t="s">
        <v>133</v>
      </c>
      <c r="B126" s="72">
        <v>2220</v>
      </c>
      <c r="C126" s="73">
        <f>D126+E126</f>
        <v>26244</v>
      </c>
      <c r="D126" s="75">
        <f>10748</f>
        <v>10748</v>
      </c>
      <c r="E126" s="75">
        <f>15496</f>
        <v>15496</v>
      </c>
      <c r="F126" s="76"/>
      <c r="G126" s="53" t="s">
        <v>15</v>
      </c>
      <c r="H126" s="71"/>
    </row>
    <row r="127" spans="1:8" s="24" customFormat="1" ht="17.25" customHeight="1">
      <c r="A127" s="57"/>
      <c r="B127" s="72"/>
      <c r="C127" s="74"/>
      <c r="D127" s="49" t="s">
        <v>134</v>
      </c>
      <c r="E127" s="49" t="s">
        <v>134</v>
      </c>
      <c r="F127" s="76"/>
      <c r="G127" s="53"/>
      <c r="H127" s="71"/>
    </row>
    <row r="128" spans="1:8" s="24" customFormat="1" ht="28.5" customHeight="1">
      <c r="A128" s="57" t="s">
        <v>135</v>
      </c>
      <c r="B128" s="72">
        <v>2220</v>
      </c>
      <c r="C128" s="73">
        <f>D128+E128</f>
        <v>75932</v>
      </c>
      <c r="D128" s="75">
        <f>37026+7997+20000</f>
        <v>65023</v>
      </c>
      <c r="E128" s="75">
        <f>10909</f>
        <v>10909</v>
      </c>
      <c r="F128" s="76"/>
      <c r="G128" s="53" t="s">
        <v>15</v>
      </c>
      <c r="H128" s="71"/>
    </row>
    <row r="129" spans="1:8" s="24" customFormat="1" ht="19.5" customHeight="1">
      <c r="A129" s="57"/>
      <c r="B129" s="72"/>
      <c r="C129" s="74"/>
      <c r="D129" s="49" t="s">
        <v>136</v>
      </c>
      <c r="E129" s="49" t="s">
        <v>136</v>
      </c>
      <c r="F129" s="76"/>
      <c r="G129" s="53"/>
      <c r="H129" s="71"/>
    </row>
    <row r="130" spans="1:9" s="20" customFormat="1" ht="15.75" customHeight="1">
      <c r="A130" s="94" t="s">
        <v>137</v>
      </c>
      <c r="B130" s="96"/>
      <c r="C130" s="98">
        <f>SUM(C74:C129)</f>
        <v>952418.0000000001</v>
      </c>
      <c r="D130" s="98">
        <f>SUM(D74:D129)</f>
        <v>792418.0000000001</v>
      </c>
      <c r="E130" s="98">
        <f>SUM(E74:E129)</f>
        <v>160000</v>
      </c>
      <c r="F130" s="100"/>
      <c r="G130" s="90"/>
      <c r="H130" s="92"/>
      <c r="I130" s="26"/>
    </row>
    <row r="131" spans="1:11" s="20" customFormat="1" ht="21" customHeight="1">
      <c r="A131" s="95"/>
      <c r="B131" s="97"/>
      <c r="C131" s="97"/>
      <c r="D131" s="97"/>
      <c r="E131" s="97"/>
      <c r="F131" s="101"/>
      <c r="G131" s="91"/>
      <c r="H131" s="93"/>
      <c r="J131" s="22"/>
      <c r="K131" s="22"/>
    </row>
    <row r="132" spans="1:8" s="20" customFormat="1" ht="18" customHeight="1">
      <c r="A132" s="107" t="s">
        <v>138</v>
      </c>
      <c r="B132" s="83">
        <v>2230</v>
      </c>
      <c r="C132" s="104">
        <f>D132+E132</f>
        <v>785</v>
      </c>
      <c r="D132" s="75">
        <v>785</v>
      </c>
      <c r="E132" s="75"/>
      <c r="F132" s="82"/>
      <c r="G132" s="53" t="s">
        <v>15</v>
      </c>
      <c r="H132" s="77"/>
    </row>
    <row r="133" spans="1:8" s="20" customFormat="1" ht="18" customHeight="1">
      <c r="A133" s="108"/>
      <c r="B133" s="59"/>
      <c r="C133" s="53"/>
      <c r="D133" s="49" t="s">
        <v>139</v>
      </c>
      <c r="E133" s="49"/>
      <c r="F133" s="51"/>
      <c r="G133" s="53"/>
      <c r="H133" s="55"/>
    </row>
    <row r="134" spans="1:8" s="20" customFormat="1" ht="22.5" customHeight="1">
      <c r="A134" s="107" t="s">
        <v>140</v>
      </c>
      <c r="B134" s="83">
        <v>2230</v>
      </c>
      <c r="C134" s="104">
        <f>D134+E134</f>
        <v>7950</v>
      </c>
      <c r="D134" s="75">
        <v>7950</v>
      </c>
      <c r="E134" s="75"/>
      <c r="F134" s="105"/>
      <c r="G134" s="53" t="s">
        <v>15</v>
      </c>
      <c r="H134" s="80"/>
    </row>
    <row r="135" spans="1:8" s="20" customFormat="1" ht="10.5" customHeight="1">
      <c r="A135" s="108"/>
      <c r="B135" s="59"/>
      <c r="C135" s="53"/>
      <c r="D135" s="49" t="s">
        <v>141</v>
      </c>
      <c r="E135" s="49"/>
      <c r="F135" s="106"/>
      <c r="G135" s="53"/>
      <c r="H135" s="81"/>
    </row>
    <row r="136" spans="1:8" s="20" customFormat="1" ht="18.75" customHeight="1">
      <c r="A136" s="107" t="s">
        <v>142</v>
      </c>
      <c r="B136" s="83">
        <v>2230</v>
      </c>
      <c r="C136" s="104">
        <f>D136+E136</f>
        <v>4738</v>
      </c>
      <c r="D136" s="75">
        <v>4738</v>
      </c>
      <c r="E136" s="75"/>
      <c r="F136" s="82"/>
      <c r="G136" s="53" t="s">
        <v>15</v>
      </c>
      <c r="H136" s="77"/>
    </row>
    <row r="137" spans="1:8" s="20" customFormat="1" ht="12.75" customHeight="1">
      <c r="A137" s="108"/>
      <c r="B137" s="59"/>
      <c r="C137" s="53"/>
      <c r="D137" s="49" t="s">
        <v>143</v>
      </c>
      <c r="E137" s="49"/>
      <c r="F137" s="51"/>
      <c r="G137" s="53"/>
      <c r="H137" s="55"/>
    </row>
    <row r="138" spans="1:8" s="20" customFormat="1" ht="18" customHeight="1">
      <c r="A138" s="102" t="s">
        <v>144</v>
      </c>
      <c r="B138" s="83">
        <v>2230</v>
      </c>
      <c r="C138" s="104">
        <f>D138+E138</f>
        <v>9000</v>
      </c>
      <c r="D138" s="75">
        <v>9000</v>
      </c>
      <c r="E138" s="75"/>
      <c r="F138" s="105"/>
      <c r="G138" s="53" t="s">
        <v>15</v>
      </c>
      <c r="H138" s="80"/>
    </row>
    <row r="139" spans="1:8" s="20" customFormat="1" ht="30.75" customHeight="1">
      <c r="A139" s="103"/>
      <c r="B139" s="59"/>
      <c r="C139" s="53"/>
      <c r="D139" s="49" t="s">
        <v>145</v>
      </c>
      <c r="E139" s="49"/>
      <c r="F139" s="106"/>
      <c r="G139" s="53"/>
      <c r="H139" s="81"/>
    </row>
    <row r="140" spans="1:8" s="20" customFormat="1" ht="14.25" customHeight="1">
      <c r="A140" s="107" t="s">
        <v>146</v>
      </c>
      <c r="B140" s="83">
        <v>2230</v>
      </c>
      <c r="C140" s="104">
        <f>D140+E140</f>
        <v>2550</v>
      </c>
      <c r="D140" s="75">
        <v>2550</v>
      </c>
      <c r="E140" s="75"/>
      <c r="F140" s="109"/>
      <c r="G140" s="53" t="s">
        <v>15</v>
      </c>
      <c r="H140" s="77"/>
    </row>
    <row r="141" spans="1:8" s="20" customFormat="1" ht="20.25" customHeight="1">
      <c r="A141" s="108"/>
      <c r="B141" s="59"/>
      <c r="C141" s="53"/>
      <c r="D141" s="49" t="s">
        <v>147</v>
      </c>
      <c r="E141" s="49"/>
      <c r="F141" s="110"/>
      <c r="G141" s="53"/>
      <c r="H141" s="55"/>
    </row>
    <row r="142" spans="1:8" s="20" customFormat="1" ht="18" customHeight="1">
      <c r="A142" s="102" t="s">
        <v>148</v>
      </c>
      <c r="B142" s="83">
        <v>2230</v>
      </c>
      <c r="C142" s="104">
        <f>D142+E142</f>
        <v>1650</v>
      </c>
      <c r="D142" s="75">
        <v>1650</v>
      </c>
      <c r="E142" s="75"/>
      <c r="F142" s="105"/>
      <c r="G142" s="53" t="s">
        <v>15</v>
      </c>
      <c r="H142" s="80"/>
    </row>
    <row r="143" spans="1:8" s="20" customFormat="1" ht="24" customHeight="1">
      <c r="A143" s="103"/>
      <c r="B143" s="59"/>
      <c r="C143" s="53"/>
      <c r="D143" s="49" t="s">
        <v>149</v>
      </c>
      <c r="E143" s="49"/>
      <c r="F143" s="106"/>
      <c r="G143" s="53"/>
      <c r="H143" s="81"/>
    </row>
    <row r="144" spans="1:8" s="20" customFormat="1" ht="15" customHeight="1">
      <c r="A144" s="102" t="s">
        <v>150</v>
      </c>
      <c r="B144" s="83">
        <v>2230</v>
      </c>
      <c r="C144" s="104">
        <f>D144+E144</f>
        <v>53000</v>
      </c>
      <c r="D144" s="75">
        <v>53000</v>
      </c>
      <c r="E144" s="75"/>
      <c r="F144" s="105"/>
      <c r="G144" s="53" t="s">
        <v>15</v>
      </c>
      <c r="H144" s="80"/>
    </row>
    <row r="145" spans="1:8" s="20" customFormat="1" ht="24" customHeight="1">
      <c r="A145" s="103"/>
      <c r="B145" s="59"/>
      <c r="C145" s="53"/>
      <c r="D145" s="49" t="s">
        <v>151</v>
      </c>
      <c r="E145" s="49"/>
      <c r="F145" s="106"/>
      <c r="G145" s="53"/>
      <c r="H145" s="81"/>
    </row>
    <row r="146" spans="1:8" s="20" customFormat="1" ht="14.25" customHeight="1">
      <c r="A146" s="102" t="s">
        <v>152</v>
      </c>
      <c r="B146" s="83">
        <v>2230</v>
      </c>
      <c r="C146" s="104">
        <f>D146+E146</f>
        <v>7560</v>
      </c>
      <c r="D146" s="75">
        <v>7560</v>
      </c>
      <c r="E146" s="75"/>
      <c r="F146" s="105"/>
      <c r="G146" s="53" t="s">
        <v>15</v>
      </c>
      <c r="H146" s="80"/>
    </row>
    <row r="147" spans="1:8" s="20" customFormat="1" ht="31.5" customHeight="1">
      <c r="A147" s="103"/>
      <c r="B147" s="59"/>
      <c r="C147" s="53"/>
      <c r="D147" s="49" t="s">
        <v>153</v>
      </c>
      <c r="E147" s="49"/>
      <c r="F147" s="106"/>
      <c r="G147" s="53"/>
      <c r="H147" s="81"/>
    </row>
    <row r="148" spans="1:8" s="20" customFormat="1" ht="12" customHeight="1">
      <c r="A148" s="102" t="s">
        <v>154</v>
      </c>
      <c r="B148" s="83">
        <v>2230</v>
      </c>
      <c r="C148" s="104">
        <f>D148+E148</f>
        <v>29400</v>
      </c>
      <c r="D148" s="75">
        <v>29400</v>
      </c>
      <c r="E148" s="75"/>
      <c r="F148" s="105"/>
      <c r="G148" s="53" t="s">
        <v>15</v>
      </c>
      <c r="H148" s="80"/>
    </row>
    <row r="149" spans="1:8" s="20" customFormat="1" ht="31.5" customHeight="1">
      <c r="A149" s="103"/>
      <c r="B149" s="59"/>
      <c r="C149" s="53"/>
      <c r="D149" s="49" t="s">
        <v>155</v>
      </c>
      <c r="E149" s="49"/>
      <c r="F149" s="106"/>
      <c r="G149" s="53"/>
      <c r="H149" s="81"/>
    </row>
    <row r="150" spans="1:8" s="20" customFormat="1" ht="22.5" customHeight="1">
      <c r="A150" s="102" t="s">
        <v>156</v>
      </c>
      <c r="B150" s="83">
        <v>2230</v>
      </c>
      <c r="C150" s="104">
        <f>D150+E150</f>
        <v>5610</v>
      </c>
      <c r="D150" s="75">
        <v>5610</v>
      </c>
      <c r="E150" s="75"/>
      <c r="F150" s="105"/>
      <c r="G150" s="53" t="s">
        <v>15</v>
      </c>
      <c r="H150" s="80"/>
    </row>
    <row r="151" spans="1:8" s="20" customFormat="1" ht="31.5" customHeight="1">
      <c r="A151" s="103"/>
      <c r="B151" s="59"/>
      <c r="C151" s="53"/>
      <c r="D151" s="49" t="s">
        <v>157</v>
      </c>
      <c r="E151" s="49"/>
      <c r="F151" s="106"/>
      <c r="G151" s="53"/>
      <c r="H151" s="81"/>
    </row>
    <row r="152" spans="1:8" s="20" customFormat="1" ht="15" customHeight="1">
      <c r="A152" s="102" t="s">
        <v>158</v>
      </c>
      <c r="B152" s="83">
        <v>2230</v>
      </c>
      <c r="C152" s="104">
        <f>D152+E152</f>
        <v>3780</v>
      </c>
      <c r="D152" s="75">
        <f>2080+1700</f>
        <v>3780</v>
      </c>
      <c r="E152" s="75"/>
      <c r="F152" s="105"/>
      <c r="G152" s="53" t="s">
        <v>15</v>
      </c>
      <c r="H152" s="80"/>
    </row>
    <row r="153" spans="1:8" s="20" customFormat="1" ht="31.5" customHeight="1">
      <c r="A153" s="103"/>
      <c r="B153" s="59"/>
      <c r="C153" s="53"/>
      <c r="D153" s="49" t="s">
        <v>159</v>
      </c>
      <c r="E153" s="49"/>
      <c r="F153" s="106"/>
      <c r="G153" s="53"/>
      <c r="H153" s="81"/>
    </row>
    <row r="154" spans="1:8" s="20" customFormat="1" ht="21" customHeight="1">
      <c r="A154" s="102" t="s">
        <v>160</v>
      </c>
      <c r="B154" s="83">
        <v>2230</v>
      </c>
      <c r="C154" s="104">
        <f>D154+E154</f>
        <v>4950</v>
      </c>
      <c r="D154" s="75">
        <v>4950</v>
      </c>
      <c r="E154" s="75"/>
      <c r="F154" s="105"/>
      <c r="G154" s="53" t="s">
        <v>15</v>
      </c>
      <c r="H154" s="80"/>
    </row>
    <row r="155" spans="1:8" s="20" customFormat="1" ht="27.75" customHeight="1">
      <c r="A155" s="103"/>
      <c r="B155" s="59"/>
      <c r="C155" s="53"/>
      <c r="D155" s="49" t="s">
        <v>161</v>
      </c>
      <c r="E155" s="49"/>
      <c r="F155" s="106"/>
      <c r="G155" s="53"/>
      <c r="H155" s="81"/>
    </row>
    <row r="156" spans="1:8" s="20" customFormat="1" ht="30" customHeight="1">
      <c r="A156" s="102" t="s">
        <v>162</v>
      </c>
      <c r="B156" s="83">
        <v>2230</v>
      </c>
      <c r="C156" s="104">
        <f>D156+E156</f>
        <v>12610</v>
      </c>
      <c r="D156" s="75">
        <v>12610</v>
      </c>
      <c r="E156" s="75"/>
      <c r="F156" s="105"/>
      <c r="G156" s="53" t="s">
        <v>15</v>
      </c>
      <c r="H156" s="80"/>
    </row>
    <row r="157" spans="1:8" s="20" customFormat="1" ht="21" customHeight="1">
      <c r="A157" s="103"/>
      <c r="B157" s="59"/>
      <c r="C157" s="53"/>
      <c r="D157" s="49" t="s">
        <v>163</v>
      </c>
      <c r="E157" s="49"/>
      <c r="F157" s="106"/>
      <c r="G157" s="53"/>
      <c r="H157" s="81"/>
    </row>
    <row r="158" spans="1:8" s="20" customFormat="1" ht="29.25" customHeight="1">
      <c r="A158" s="102" t="s">
        <v>164</v>
      </c>
      <c r="B158" s="83">
        <v>2230</v>
      </c>
      <c r="C158" s="104">
        <f>D158+E158</f>
        <v>12600</v>
      </c>
      <c r="D158" s="75">
        <v>12600</v>
      </c>
      <c r="E158" s="75"/>
      <c r="F158" s="105"/>
      <c r="G158" s="53" t="s">
        <v>15</v>
      </c>
      <c r="H158" s="80"/>
    </row>
    <row r="159" spans="1:8" s="20" customFormat="1" ht="24.75" customHeight="1">
      <c r="A159" s="103"/>
      <c r="B159" s="59"/>
      <c r="C159" s="53"/>
      <c r="D159" s="49" t="s">
        <v>165</v>
      </c>
      <c r="E159" s="49"/>
      <c r="F159" s="106"/>
      <c r="G159" s="53"/>
      <c r="H159" s="81"/>
    </row>
    <row r="160" spans="1:8" s="20" customFormat="1" ht="28.5" customHeight="1">
      <c r="A160" s="102" t="s">
        <v>166</v>
      </c>
      <c r="B160" s="83">
        <v>2230</v>
      </c>
      <c r="C160" s="104">
        <f>D160+E160</f>
        <v>15750</v>
      </c>
      <c r="D160" s="75">
        <v>15750</v>
      </c>
      <c r="E160" s="75"/>
      <c r="F160" s="105"/>
      <c r="G160" s="53" t="s">
        <v>15</v>
      </c>
      <c r="H160" s="80"/>
    </row>
    <row r="161" spans="1:8" s="20" customFormat="1" ht="24" customHeight="1">
      <c r="A161" s="103"/>
      <c r="B161" s="59"/>
      <c r="C161" s="53"/>
      <c r="D161" s="49" t="s">
        <v>167</v>
      </c>
      <c r="E161" s="49"/>
      <c r="F161" s="106"/>
      <c r="G161" s="53"/>
      <c r="H161" s="81"/>
    </row>
    <row r="162" spans="1:8" s="20" customFormat="1" ht="26.25" customHeight="1">
      <c r="A162" s="102" t="s">
        <v>168</v>
      </c>
      <c r="B162" s="83">
        <v>2230</v>
      </c>
      <c r="C162" s="104">
        <f>D162+E162</f>
        <v>13460</v>
      </c>
      <c r="D162" s="75">
        <v>13460</v>
      </c>
      <c r="E162" s="75"/>
      <c r="F162" s="105"/>
      <c r="G162" s="53" t="s">
        <v>15</v>
      </c>
      <c r="H162" s="80"/>
    </row>
    <row r="163" spans="1:8" s="20" customFormat="1" ht="24" customHeight="1">
      <c r="A163" s="103"/>
      <c r="B163" s="59"/>
      <c r="C163" s="53"/>
      <c r="D163" s="49" t="s">
        <v>169</v>
      </c>
      <c r="E163" s="49"/>
      <c r="F163" s="106"/>
      <c r="G163" s="53"/>
      <c r="H163" s="81"/>
    </row>
    <row r="164" spans="1:8" s="20" customFormat="1" ht="21" customHeight="1">
      <c r="A164" s="102" t="s">
        <v>170</v>
      </c>
      <c r="B164" s="83">
        <v>2230</v>
      </c>
      <c r="C164" s="104">
        <f>D164+E164</f>
        <v>4283</v>
      </c>
      <c r="D164" s="75">
        <v>4283</v>
      </c>
      <c r="E164" s="75"/>
      <c r="F164" s="105"/>
      <c r="G164" s="53" t="s">
        <v>15</v>
      </c>
      <c r="H164" s="80"/>
    </row>
    <row r="165" spans="1:8" s="20" customFormat="1" ht="22.5" customHeight="1">
      <c r="A165" s="103"/>
      <c r="B165" s="59"/>
      <c r="C165" s="53"/>
      <c r="D165" s="49" t="s">
        <v>171</v>
      </c>
      <c r="E165" s="49"/>
      <c r="F165" s="106"/>
      <c r="G165" s="53"/>
      <c r="H165" s="81"/>
    </row>
    <row r="166" spans="1:8" s="20" customFormat="1" ht="22.5" customHeight="1">
      <c r="A166" s="102" t="s">
        <v>172</v>
      </c>
      <c r="B166" s="83">
        <v>2230</v>
      </c>
      <c r="C166" s="104">
        <f>D166+E166</f>
        <v>4500</v>
      </c>
      <c r="D166" s="75">
        <v>4500</v>
      </c>
      <c r="E166" s="75"/>
      <c r="F166" s="105"/>
      <c r="G166" s="53" t="s">
        <v>15</v>
      </c>
      <c r="H166" s="80"/>
    </row>
    <row r="167" spans="1:8" s="20" customFormat="1" ht="24" customHeight="1">
      <c r="A167" s="103"/>
      <c r="B167" s="59"/>
      <c r="C167" s="53"/>
      <c r="D167" s="49" t="s">
        <v>173</v>
      </c>
      <c r="E167" s="49"/>
      <c r="F167" s="106"/>
      <c r="G167" s="53"/>
      <c r="H167" s="81"/>
    </row>
    <row r="168" spans="1:8" s="20" customFormat="1" ht="19.5" customHeight="1">
      <c r="A168" s="102" t="s">
        <v>174</v>
      </c>
      <c r="B168" s="83">
        <v>2230</v>
      </c>
      <c r="C168" s="104">
        <f>D168+E168</f>
        <v>1120</v>
      </c>
      <c r="D168" s="75">
        <v>1120</v>
      </c>
      <c r="E168" s="75"/>
      <c r="F168" s="105"/>
      <c r="G168" s="53" t="s">
        <v>15</v>
      </c>
      <c r="H168" s="80"/>
    </row>
    <row r="169" spans="1:8" s="20" customFormat="1" ht="23.25" customHeight="1">
      <c r="A169" s="103"/>
      <c r="B169" s="59"/>
      <c r="C169" s="53"/>
      <c r="D169" s="49" t="s">
        <v>175</v>
      </c>
      <c r="E169" s="49"/>
      <c r="F169" s="106"/>
      <c r="G169" s="53"/>
      <c r="H169" s="81"/>
    </row>
    <row r="170" spans="1:8" s="20" customFormat="1" ht="23.25" customHeight="1">
      <c r="A170" s="102" t="s">
        <v>176</v>
      </c>
      <c r="B170" s="83">
        <v>2230</v>
      </c>
      <c r="C170" s="104">
        <f>D170+E170</f>
        <v>13592</v>
      </c>
      <c r="D170" s="75">
        <v>13592</v>
      </c>
      <c r="E170" s="75"/>
      <c r="F170" s="105"/>
      <c r="G170" s="53" t="s">
        <v>15</v>
      </c>
      <c r="H170" s="80"/>
    </row>
    <row r="171" spans="1:8" s="20" customFormat="1" ht="27" customHeight="1">
      <c r="A171" s="103"/>
      <c r="B171" s="59"/>
      <c r="C171" s="53"/>
      <c r="D171" s="49" t="s">
        <v>177</v>
      </c>
      <c r="E171" s="49"/>
      <c r="F171" s="106"/>
      <c r="G171" s="53"/>
      <c r="H171" s="81"/>
    </row>
    <row r="172" spans="1:8" s="20" customFormat="1" ht="19.5" customHeight="1">
      <c r="A172" s="102" t="s">
        <v>178</v>
      </c>
      <c r="B172" s="83">
        <v>2230</v>
      </c>
      <c r="C172" s="104">
        <f>D172+E172</f>
        <v>26670</v>
      </c>
      <c r="D172" s="75">
        <v>26670</v>
      </c>
      <c r="E172" s="75"/>
      <c r="F172" s="105"/>
      <c r="G172" s="53" t="s">
        <v>15</v>
      </c>
      <c r="H172" s="80"/>
    </row>
    <row r="173" spans="1:8" s="20" customFormat="1" ht="31.5" customHeight="1">
      <c r="A173" s="103"/>
      <c r="B173" s="59"/>
      <c r="C173" s="53"/>
      <c r="D173" s="49" t="s">
        <v>179</v>
      </c>
      <c r="E173" s="49"/>
      <c r="F173" s="106"/>
      <c r="G173" s="53"/>
      <c r="H173" s="81"/>
    </row>
    <row r="174" spans="1:8" s="20" customFormat="1" ht="21" customHeight="1">
      <c r="A174" s="102" t="s">
        <v>180</v>
      </c>
      <c r="B174" s="83">
        <v>2230</v>
      </c>
      <c r="C174" s="104">
        <f>D174+E174</f>
        <v>292</v>
      </c>
      <c r="D174" s="75">
        <v>292</v>
      </c>
      <c r="E174" s="75"/>
      <c r="F174" s="105"/>
      <c r="G174" s="53" t="s">
        <v>15</v>
      </c>
      <c r="H174" s="80"/>
    </row>
    <row r="175" spans="1:8" s="20" customFormat="1" ht="24" customHeight="1">
      <c r="A175" s="103"/>
      <c r="B175" s="59"/>
      <c r="C175" s="53"/>
      <c r="D175" s="49" t="s">
        <v>181</v>
      </c>
      <c r="E175" s="49"/>
      <c r="F175" s="106"/>
      <c r="G175" s="53"/>
      <c r="H175" s="81"/>
    </row>
    <row r="176" spans="1:8" s="20" customFormat="1" ht="15" customHeight="1">
      <c r="A176" s="102" t="s">
        <v>182</v>
      </c>
      <c r="B176" s="83">
        <v>2230</v>
      </c>
      <c r="C176" s="104">
        <f>D176+E176</f>
        <v>4095</v>
      </c>
      <c r="D176" s="75">
        <v>4095</v>
      </c>
      <c r="E176" s="75"/>
      <c r="F176" s="105"/>
      <c r="G176" s="53" t="s">
        <v>15</v>
      </c>
      <c r="H176" s="80"/>
    </row>
    <row r="177" spans="1:8" s="20" customFormat="1" ht="30" customHeight="1">
      <c r="A177" s="103"/>
      <c r="B177" s="59"/>
      <c r="C177" s="53"/>
      <c r="D177" s="49" t="s">
        <v>183</v>
      </c>
      <c r="E177" s="49"/>
      <c r="F177" s="106"/>
      <c r="G177" s="53"/>
      <c r="H177" s="81"/>
    </row>
    <row r="178" spans="1:8" s="20" customFormat="1" ht="12" customHeight="1">
      <c r="A178" s="102" t="s">
        <v>184</v>
      </c>
      <c r="B178" s="83">
        <v>2230</v>
      </c>
      <c r="C178" s="104">
        <f>D178+E178</f>
        <v>6970</v>
      </c>
      <c r="D178" s="75">
        <v>6970</v>
      </c>
      <c r="E178" s="75"/>
      <c r="F178" s="105"/>
      <c r="G178" s="53" t="s">
        <v>15</v>
      </c>
      <c r="H178" s="80"/>
    </row>
    <row r="179" spans="1:8" s="20" customFormat="1" ht="21.75" customHeight="1">
      <c r="A179" s="103"/>
      <c r="B179" s="59"/>
      <c r="C179" s="53"/>
      <c r="D179" s="49" t="s">
        <v>185</v>
      </c>
      <c r="E179" s="49"/>
      <c r="F179" s="106"/>
      <c r="G179" s="53"/>
      <c r="H179" s="81"/>
    </row>
    <row r="180" spans="1:8" s="20" customFormat="1" ht="17.25" customHeight="1">
      <c r="A180" s="102" t="s">
        <v>186</v>
      </c>
      <c r="B180" s="83">
        <v>2230</v>
      </c>
      <c r="C180" s="104">
        <f>D180+E180</f>
        <v>4675</v>
      </c>
      <c r="D180" s="75">
        <v>4675</v>
      </c>
      <c r="E180" s="75"/>
      <c r="F180" s="105"/>
      <c r="G180" s="53" t="s">
        <v>15</v>
      </c>
      <c r="H180" s="80"/>
    </row>
    <row r="181" spans="1:8" s="20" customFormat="1" ht="15" customHeight="1">
      <c r="A181" s="103"/>
      <c r="B181" s="59"/>
      <c r="C181" s="53"/>
      <c r="D181" s="49" t="s">
        <v>187</v>
      </c>
      <c r="E181" s="49"/>
      <c r="F181" s="106"/>
      <c r="G181" s="53"/>
      <c r="H181" s="81"/>
    </row>
    <row r="182" spans="1:8" s="20" customFormat="1" ht="19.5" customHeight="1">
      <c r="A182" s="102" t="s">
        <v>188</v>
      </c>
      <c r="B182" s="83">
        <v>2230</v>
      </c>
      <c r="C182" s="104">
        <f>D182+E182</f>
        <v>410</v>
      </c>
      <c r="D182" s="75">
        <v>410</v>
      </c>
      <c r="E182" s="75"/>
      <c r="F182" s="105"/>
      <c r="G182" s="53" t="s">
        <v>15</v>
      </c>
      <c r="H182" s="80"/>
    </row>
    <row r="183" spans="1:8" s="20" customFormat="1" ht="23.25" customHeight="1">
      <c r="A183" s="103"/>
      <c r="B183" s="59"/>
      <c r="C183" s="53"/>
      <c r="D183" s="49" t="s">
        <v>189</v>
      </c>
      <c r="E183" s="49"/>
      <c r="F183" s="106"/>
      <c r="G183" s="53"/>
      <c r="H183" s="81"/>
    </row>
    <row r="184" spans="1:8" s="20" customFormat="1" ht="30.75" customHeight="1">
      <c r="A184" s="112" t="s">
        <v>190</v>
      </c>
      <c r="B184" s="113"/>
      <c r="C184" s="114">
        <f>SUM(C132:C183)</f>
        <v>252000</v>
      </c>
      <c r="D184" s="114">
        <f>SUM(D132:D183)</f>
        <v>252000</v>
      </c>
      <c r="E184" s="113"/>
      <c r="F184" s="115" t="s">
        <v>191</v>
      </c>
      <c r="G184" s="91"/>
      <c r="H184" s="111"/>
    </row>
    <row r="185" spans="1:8" s="20" customFormat="1" ht="26.25" customHeight="1">
      <c r="A185" s="95"/>
      <c r="B185" s="90"/>
      <c r="C185" s="90"/>
      <c r="D185" s="90"/>
      <c r="E185" s="90"/>
      <c r="F185" s="101"/>
      <c r="G185" s="91"/>
      <c r="H185" s="93"/>
    </row>
    <row r="186" spans="1:8" s="20" customFormat="1" ht="27" customHeight="1">
      <c r="A186" s="107" t="s">
        <v>192</v>
      </c>
      <c r="B186" s="83">
        <v>2240</v>
      </c>
      <c r="C186" s="75">
        <f>D186+E186</f>
        <v>34212</v>
      </c>
      <c r="D186" s="75">
        <v>34212</v>
      </c>
      <c r="E186" s="75"/>
      <c r="F186" s="82"/>
      <c r="G186" s="53" t="s">
        <v>15</v>
      </c>
      <c r="H186" s="77"/>
    </row>
    <row r="187" spans="1:8" s="20" customFormat="1" ht="24" customHeight="1">
      <c r="A187" s="108"/>
      <c r="B187" s="59"/>
      <c r="C187" s="49"/>
      <c r="D187" s="49"/>
      <c r="E187" s="49"/>
      <c r="F187" s="51"/>
      <c r="G187" s="53"/>
      <c r="H187" s="55"/>
    </row>
    <row r="188" spans="1:9" s="20" customFormat="1" ht="27.75" customHeight="1">
      <c r="A188" s="107" t="s">
        <v>193</v>
      </c>
      <c r="B188" s="116">
        <v>2240</v>
      </c>
      <c r="C188" s="75">
        <f>D188+E188</f>
        <v>81724</v>
      </c>
      <c r="D188" s="75">
        <f>16383+62986</f>
        <v>79369</v>
      </c>
      <c r="E188" s="75">
        <f>2355</f>
        <v>2355</v>
      </c>
      <c r="F188" s="105"/>
      <c r="G188" s="53" t="s">
        <v>15</v>
      </c>
      <c r="H188" s="80"/>
      <c r="I188" s="118"/>
    </row>
    <row r="189" spans="1:9" s="20" customFormat="1" ht="25.5" customHeight="1">
      <c r="A189" s="108"/>
      <c r="B189" s="117"/>
      <c r="C189" s="49"/>
      <c r="D189" s="49" t="s">
        <v>194</v>
      </c>
      <c r="E189" s="49" t="s">
        <v>194</v>
      </c>
      <c r="F189" s="106"/>
      <c r="G189" s="53"/>
      <c r="H189" s="81"/>
      <c r="I189" s="118"/>
    </row>
    <row r="190" spans="1:9" s="20" customFormat="1" ht="25.5" customHeight="1">
      <c r="A190" s="107" t="s">
        <v>195</v>
      </c>
      <c r="B190" s="83">
        <v>2240</v>
      </c>
      <c r="C190" s="75">
        <f>D190+E190</f>
        <v>4138</v>
      </c>
      <c r="D190" s="75">
        <v>4138</v>
      </c>
      <c r="E190" s="75"/>
      <c r="F190" s="82"/>
      <c r="G190" s="53" t="s">
        <v>17</v>
      </c>
      <c r="H190" s="77"/>
      <c r="I190" s="118"/>
    </row>
    <row r="191" spans="1:9" s="20" customFormat="1" ht="22.5" customHeight="1">
      <c r="A191" s="108"/>
      <c r="B191" s="59"/>
      <c r="C191" s="49"/>
      <c r="D191" s="49" t="s">
        <v>196</v>
      </c>
      <c r="E191" s="49"/>
      <c r="F191" s="51"/>
      <c r="G191" s="53"/>
      <c r="H191" s="55"/>
      <c r="I191" s="118"/>
    </row>
    <row r="192" spans="1:9" s="20" customFormat="1" ht="15" customHeight="1">
      <c r="A192" s="102" t="s">
        <v>197</v>
      </c>
      <c r="B192" s="116">
        <v>2240</v>
      </c>
      <c r="C192" s="75">
        <f>D192+E192</f>
        <v>27602</v>
      </c>
      <c r="D192" s="75">
        <f>18026+5676</f>
        <v>23702</v>
      </c>
      <c r="E192" s="75">
        <f>3900</f>
        <v>3900</v>
      </c>
      <c r="F192" s="105"/>
      <c r="G192" s="53" t="s">
        <v>15</v>
      </c>
      <c r="H192" s="71"/>
      <c r="I192" s="118"/>
    </row>
    <row r="193" spans="1:9" s="20" customFormat="1" ht="55.5" customHeight="1">
      <c r="A193" s="103"/>
      <c r="B193" s="117"/>
      <c r="C193" s="49"/>
      <c r="D193" s="49" t="s">
        <v>198</v>
      </c>
      <c r="E193" s="49" t="s">
        <v>198</v>
      </c>
      <c r="F193" s="106"/>
      <c r="G193" s="53"/>
      <c r="H193" s="71"/>
      <c r="I193" s="118"/>
    </row>
    <row r="194" spans="1:8" s="20" customFormat="1" ht="22.5" customHeight="1">
      <c r="A194" s="107" t="s">
        <v>199</v>
      </c>
      <c r="B194" s="119">
        <v>2240</v>
      </c>
      <c r="C194" s="75">
        <f>D194+E194</f>
        <v>600</v>
      </c>
      <c r="D194" s="75">
        <v>600</v>
      </c>
      <c r="E194" s="75"/>
      <c r="F194" s="109"/>
      <c r="G194" s="53" t="s">
        <v>127</v>
      </c>
      <c r="H194" s="77"/>
    </row>
    <row r="195" spans="1:8" s="20" customFormat="1" ht="20.25" customHeight="1">
      <c r="A195" s="108"/>
      <c r="B195" s="86"/>
      <c r="C195" s="49"/>
      <c r="D195" s="49"/>
      <c r="E195" s="49"/>
      <c r="F195" s="110"/>
      <c r="G195" s="53"/>
      <c r="H195" s="55"/>
    </row>
    <row r="196" spans="1:8" s="20" customFormat="1" ht="20.25" customHeight="1">
      <c r="A196" s="102" t="s">
        <v>200</v>
      </c>
      <c r="B196" s="116">
        <v>2240</v>
      </c>
      <c r="C196" s="75">
        <f>D196+E196</f>
        <v>4784</v>
      </c>
      <c r="D196" s="75">
        <v>3100</v>
      </c>
      <c r="E196" s="75">
        <v>1684</v>
      </c>
      <c r="F196" s="105"/>
      <c r="G196" s="53" t="s">
        <v>15</v>
      </c>
      <c r="H196" s="80"/>
    </row>
    <row r="197" spans="1:8" s="20" customFormat="1" ht="24" customHeight="1">
      <c r="A197" s="103"/>
      <c r="B197" s="117"/>
      <c r="C197" s="49"/>
      <c r="D197" s="49"/>
      <c r="E197" s="49" t="s">
        <v>201</v>
      </c>
      <c r="F197" s="106"/>
      <c r="G197" s="53"/>
      <c r="H197" s="81"/>
    </row>
    <row r="198" spans="1:8" s="20" customFormat="1" ht="9" customHeight="1">
      <c r="A198" s="102" t="s">
        <v>202</v>
      </c>
      <c r="B198" s="116">
        <v>2240</v>
      </c>
      <c r="C198" s="75">
        <f>D198+E198</f>
        <v>27834.8</v>
      </c>
      <c r="D198" s="75">
        <f>19377.6+4200</f>
        <v>23577.6</v>
      </c>
      <c r="E198" s="75">
        <f>4257.2</f>
        <v>4257.2</v>
      </c>
      <c r="F198" s="105"/>
      <c r="G198" s="53" t="s">
        <v>15</v>
      </c>
      <c r="H198" s="71"/>
    </row>
    <row r="199" spans="1:8" s="20" customFormat="1" ht="31.5" customHeight="1">
      <c r="A199" s="103"/>
      <c r="B199" s="117"/>
      <c r="C199" s="49"/>
      <c r="D199" s="49" t="s">
        <v>203</v>
      </c>
      <c r="E199" s="49" t="s">
        <v>203</v>
      </c>
      <c r="F199" s="106"/>
      <c r="G199" s="53"/>
      <c r="H199" s="71"/>
    </row>
    <row r="200" spans="1:8" s="20" customFormat="1" ht="12" customHeight="1">
      <c r="A200" s="102" t="s">
        <v>204</v>
      </c>
      <c r="B200" s="116">
        <v>2240</v>
      </c>
      <c r="C200" s="75">
        <f>D200+E200</f>
        <v>702.8</v>
      </c>
      <c r="D200" s="75"/>
      <c r="E200" s="75">
        <v>702.8</v>
      </c>
      <c r="F200" s="105"/>
      <c r="G200" s="53" t="s">
        <v>127</v>
      </c>
      <c r="H200" s="80"/>
    </row>
    <row r="201" spans="1:8" s="20" customFormat="1" ht="31.5" customHeight="1">
      <c r="A201" s="103"/>
      <c r="B201" s="117"/>
      <c r="C201" s="49"/>
      <c r="D201" s="49"/>
      <c r="E201" s="49" t="s">
        <v>205</v>
      </c>
      <c r="F201" s="106"/>
      <c r="G201" s="53"/>
      <c r="H201" s="81"/>
    </row>
    <row r="202" spans="1:8" s="20" customFormat="1" ht="12" customHeight="1">
      <c r="A202" s="102" t="s">
        <v>206</v>
      </c>
      <c r="B202" s="116">
        <v>2240</v>
      </c>
      <c r="C202" s="75">
        <f>D202+E202</f>
        <v>6144</v>
      </c>
      <c r="D202" s="75">
        <f>408</f>
        <v>408</v>
      </c>
      <c r="E202" s="75">
        <f>5736</f>
        <v>5736</v>
      </c>
      <c r="F202" s="105"/>
      <c r="G202" s="53" t="s">
        <v>15</v>
      </c>
      <c r="H202" s="80"/>
    </row>
    <row r="203" spans="1:8" s="20" customFormat="1" ht="21" customHeight="1">
      <c r="A203" s="103"/>
      <c r="B203" s="117"/>
      <c r="C203" s="49"/>
      <c r="D203" s="49" t="s">
        <v>207</v>
      </c>
      <c r="E203" s="49" t="s">
        <v>207</v>
      </c>
      <c r="F203" s="106"/>
      <c r="G203" s="53"/>
      <c r="H203" s="81"/>
    </row>
    <row r="204" spans="1:8" s="20" customFormat="1" ht="24" customHeight="1">
      <c r="A204" s="102" t="s">
        <v>208</v>
      </c>
      <c r="B204" s="116">
        <v>2240</v>
      </c>
      <c r="C204" s="75">
        <f>D204+E204</f>
        <v>2000</v>
      </c>
      <c r="D204" s="75">
        <v>2000</v>
      </c>
      <c r="E204" s="75"/>
      <c r="F204" s="105"/>
      <c r="G204" s="53" t="s">
        <v>209</v>
      </c>
      <c r="H204" s="80"/>
    </row>
    <row r="205" spans="1:8" s="20" customFormat="1" ht="20.25" customHeight="1">
      <c r="A205" s="103"/>
      <c r="B205" s="117"/>
      <c r="C205" s="49"/>
      <c r="D205" s="49"/>
      <c r="E205" s="49" t="s">
        <v>210</v>
      </c>
      <c r="F205" s="106"/>
      <c r="G205" s="53"/>
      <c r="H205" s="81"/>
    </row>
    <row r="206" spans="1:8" s="20" customFormat="1" ht="21" customHeight="1">
      <c r="A206" s="102" t="s">
        <v>211</v>
      </c>
      <c r="B206" s="116">
        <v>2240</v>
      </c>
      <c r="C206" s="75">
        <f>D206+E206</f>
        <v>880</v>
      </c>
      <c r="D206" s="75">
        <v>880</v>
      </c>
      <c r="E206" s="75"/>
      <c r="F206" s="105"/>
      <c r="G206" s="53" t="s">
        <v>209</v>
      </c>
      <c r="H206" s="80"/>
    </row>
    <row r="207" spans="1:8" s="20" customFormat="1" ht="21" customHeight="1">
      <c r="A207" s="103"/>
      <c r="B207" s="117"/>
      <c r="C207" s="49"/>
      <c r="D207" s="49"/>
      <c r="E207" s="49"/>
      <c r="F207" s="106"/>
      <c r="G207" s="53"/>
      <c r="H207" s="81"/>
    </row>
    <row r="208" spans="1:8" s="20" customFormat="1" ht="17.25" customHeight="1">
      <c r="A208" s="102" t="s">
        <v>212</v>
      </c>
      <c r="B208" s="116">
        <v>2240</v>
      </c>
      <c r="C208" s="75">
        <f>D208+E208</f>
        <v>810</v>
      </c>
      <c r="D208" s="75">
        <v>810</v>
      </c>
      <c r="E208" s="75"/>
      <c r="F208" s="105"/>
      <c r="G208" s="53" t="s">
        <v>209</v>
      </c>
      <c r="H208" s="80"/>
    </row>
    <row r="209" spans="1:8" s="20" customFormat="1" ht="31.5" customHeight="1">
      <c r="A209" s="103"/>
      <c r="B209" s="117"/>
      <c r="C209" s="49"/>
      <c r="D209" s="49"/>
      <c r="E209" s="49"/>
      <c r="F209" s="106"/>
      <c r="G209" s="53"/>
      <c r="H209" s="81"/>
    </row>
    <row r="210" spans="1:8" s="20" customFormat="1" ht="9" customHeight="1">
      <c r="A210" s="102" t="s">
        <v>213</v>
      </c>
      <c r="B210" s="116">
        <v>2240</v>
      </c>
      <c r="C210" s="75">
        <f>D210+E210</f>
        <v>2.4</v>
      </c>
      <c r="D210" s="75">
        <v>2.4</v>
      </c>
      <c r="E210" s="75"/>
      <c r="F210" s="105"/>
      <c r="G210" s="53" t="s">
        <v>209</v>
      </c>
      <c r="H210" s="80"/>
    </row>
    <row r="211" spans="1:8" s="20" customFormat="1" ht="29.25" customHeight="1">
      <c r="A211" s="103"/>
      <c r="B211" s="117"/>
      <c r="C211" s="49"/>
      <c r="D211" s="49"/>
      <c r="E211" s="49"/>
      <c r="F211" s="106"/>
      <c r="G211" s="53"/>
      <c r="H211" s="81"/>
    </row>
    <row r="212" spans="1:8" s="20" customFormat="1" ht="20.25" customHeight="1">
      <c r="A212" s="102" t="s">
        <v>214</v>
      </c>
      <c r="B212" s="116">
        <v>2240</v>
      </c>
      <c r="C212" s="75">
        <f>D212+E212</f>
        <v>6600</v>
      </c>
      <c r="D212" s="75"/>
      <c r="E212" s="75">
        <v>6600</v>
      </c>
      <c r="F212" s="105"/>
      <c r="G212" s="53" t="s">
        <v>15</v>
      </c>
      <c r="H212" s="80"/>
    </row>
    <row r="213" spans="1:8" s="20" customFormat="1" ht="18.75" customHeight="1">
      <c r="A213" s="103"/>
      <c r="B213" s="117"/>
      <c r="C213" s="49"/>
      <c r="D213" s="49"/>
      <c r="E213" s="49" t="s">
        <v>215</v>
      </c>
      <c r="F213" s="106"/>
      <c r="G213" s="53"/>
      <c r="H213" s="81"/>
    </row>
    <row r="214" spans="1:9" s="20" customFormat="1" ht="18" customHeight="1">
      <c r="A214" s="102" t="s">
        <v>216</v>
      </c>
      <c r="B214" s="116">
        <v>2240</v>
      </c>
      <c r="C214" s="75">
        <f>D214+E214</f>
        <v>41954</v>
      </c>
      <c r="D214" s="75">
        <f>10690+21964</f>
        <v>32654</v>
      </c>
      <c r="E214" s="75">
        <f>9300</f>
        <v>9300</v>
      </c>
      <c r="F214" s="105"/>
      <c r="G214" s="53" t="s">
        <v>15</v>
      </c>
      <c r="H214" s="71"/>
      <c r="I214" s="118"/>
    </row>
    <row r="215" spans="1:9" s="20" customFormat="1" ht="15" customHeight="1">
      <c r="A215" s="103"/>
      <c r="B215" s="117"/>
      <c r="C215" s="49"/>
      <c r="D215" s="49" t="s">
        <v>217</v>
      </c>
      <c r="E215" s="49" t="s">
        <v>217</v>
      </c>
      <c r="F215" s="106"/>
      <c r="G215" s="53"/>
      <c r="H215" s="71"/>
      <c r="I215" s="118"/>
    </row>
    <row r="216" spans="1:8" s="20" customFormat="1" ht="27" customHeight="1">
      <c r="A216" s="102" t="s">
        <v>218</v>
      </c>
      <c r="B216" s="116">
        <v>2240</v>
      </c>
      <c r="C216" s="75">
        <f>D216+E216</f>
        <v>18227</v>
      </c>
      <c r="D216" s="75">
        <f>7000+11227</f>
        <v>18227</v>
      </c>
      <c r="E216" s="75"/>
      <c r="F216" s="105"/>
      <c r="G216" s="53" t="s">
        <v>15</v>
      </c>
      <c r="H216" s="71"/>
    </row>
    <row r="217" spans="1:8" s="20" customFormat="1" ht="15" customHeight="1">
      <c r="A217" s="103"/>
      <c r="B217" s="117"/>
      <c r="C217" s="49"/>
      <c r="D217" s="49"/>
      <c r="E217" s="49"/>
      <c r="F217" s="106"/>
      <c r="G217" s="53"/>
      <c r="H217" s="71"/>
    </row>
    <row r="218" spans="1:8" s="20" customFormat="1" ht="27" customHeight="1">
      <c r="A218" s="102" t="s">
        <v>219</v>
      </c>
      <c r="B218" s="116">
        <v>2240</v>
      </c>
      <c r="C218" s="75">
        <f>D218+E218</f>
        <v>4143</v>
      </c>
      <c r="D218" s="75">
        <v>4143</v>
      </c>
      <c r="E218" s="75"/>
      <c r="F218" s="105"/>
      <c r="G218" s="53" t="s">
        <v>15</v>
      </c>
      <c r="H218" s="80"/>
    </row>
    <row r="219" spans="1:8" s="20" customFormat="1" ht="15" customHeight="1">
      <c r="A219" s="103"/>
      <c r="B219" s="117"/>
      <c r="C219" s="49"/>
      <c r="D219" s="49"/>
      <c r="E219" s="49"/>
      <c r="F219" s="106"/>
      <c r="G219" s="53"/>
      <c r="H219" s="81"/>
    </row>
    <row r="220" spans="1:8" s="20" customFormat="1" ht="26.25" customHeight="1">
      <c r="A220" s="102" t="s">
        <v>220</v>
      </c>
      <c r="B220" s="116">
        <v>2240</v>
      </c>
      <c r="C220" s="75">
        <f>D220+E220</f>
        <v>2952</v>
      </c>
      <c r="D220" s="75">
        <v>2952</v>
      </c>
      <c r="E220" s="75"/>
      <c r="F220" s="105"/>
      <c r="G220" s="53" t="s">
        <v>17</v>
      </c>
      <c r="H220" s="80"/>
    </row>
    <row r="221" spans="1:8" s="20" customFormat="1" ht="14.25" customHeight="1">
      <c r="A221" s="103"/>
      <c r="B221" s="117"/>
      <c r="C221" s="49"/>
      <c r="D221" s="49"/>
      <c r="E221" s="49"/>
      <c r="F221" s="106"/>
      <c r="G221" s="53"/>
      <c r="H221" s="81"/>
    </row>
    <row r="222" spans="1:8" s="20" customFormat="1" ht="21.75" customHeight="1">
      <c r="A222" s="102" t="s">
        <v>221</v>
      </c>
      <c r="B222" s="116">
        <v>2240</v>
      </c>
      <c r="C222" s="75">
        <f>D222+E222</f>
        <v>1599</v>
      </c>
      <c r="D222" s="75">
        <v>1599</v>
      </c>
      <c r="E222" s="75"/>
      <c r="F222" s="105"/>
      <c r="G222" s="53" t="s">
        <v>15</v>
      </c>
      <c r="H222" s="80"/>
    </row>
    <row r="223" spans="1:8" s="20" customFormat="1" ht="21" customHeight="1">
      <c r="A223" s="103"/>
      <c r="B223" s="117"/>
      <c r="C223" s="49"/>
      <c r="D223" s="49"/>
      <c r="E223" s="49"/>
      <c r="F223" s="106"/>
      <c r="G223" s="53"/>
      <c r="H223" s="81"/>
    </row>
    <row r="224" spans="1:8" s="20" customFormat="1" ht="25.5" customHeight="1">
      <c r="A224" s="102" t="s">
        <v>222</v>
      </c>
      <c r="B224" s="116">
        <v>2240</v>
      </c>
      <c r="C224" s="75">
        <f>D224+E224</f>
        <v>878</v>
      </c>
      <c r="D224" s="75">
        <v>878</v>
      </c>
      <c r="E224" s="75"/>
      <c r="F224" s="105"/>
      <c r="G224" s="53" t="s">
        <v>17</v>
      </c>
      <c r="H224" s="80"/>
    </row>
    <row r="225" spans="1:8" s="20" customFormat="1" ht="19.5" customHeight="1">
      <c r="A225" s="103"/>
      <c r="B225" s="117"/>
      <c r="C225" s="49"/>
      <c r="D225" s="49"/>
      <c r="E225" s="49"/>
      <c r="F225" s="106"/>
      <c r="G225" s="53"/>
      <c r="H225" s="81"/>
    </row>
    <row r="226" spans="1:8" s="20" customFormat="1" ht="24" customHeight="1">
      <c r="A226" s="102" t="s">
        <v>223</v>
      </c>
      <c r="B226" s="116">
        <v>2240</v>
      </c>
      <c r="C226" s="75">
        <f>D226+E226</f>
        <v>1560</v>
      </c>
      <c r="D226" s="75">
        <v>1560</v>
      </c>
      <c r="E226" s="75"/>
      <c r="F226" s="105"/>
      <c r="G226" s="53" t="s">
        <v>15</v>
      </c>
      <c r="H226" s="80"/>
    </row>
    <row r="227" spans="1:8" s="20" customFormat="1" ht="22.5" customHeight="1">
      <c r="A227" s="103"/>
      <c r="B227" s="117"/>
      <c r="C227" s="49"/>
      <c r="D227" s="49"/>
      <c r="E227" s="49"/>
      <c r="F227" s="106"/>
      <c r="G227" s="53"/>
      <c r="H227" s="81"/>
    </row>
    <row r="228" spans="1:8" s="20" customFormat="1" ht="27" customHeight="1">
      <c r="A228" s="102" t="s">
        <v>224</v>
      </c>
      <c r="B228" s="116">
        <v>2240</v>
      </c>
      <c r="C228" s="75">
        <f>D228+E228</f>
        <v>14869.98</v>
      </c>
      <c r="D228" s="75">
        <f>13405</f>
        <v>13405</v>
      </c>
      <c r="E228" s="75">
        <f>1465-0.02</f>
        <v>1464.98</v>
      </c>
      <c r="F228" s="105"/>
      <c r="G228" s="53" t="s">
        <v>15</v>
      </c>
      <c r="H228" s="80"/>
    </row>
    <row r="229" spans="1:8" s="20" customFormat="1" ht="18.75" customHeight="1">
      <c r="A229" s="103"/>
      <c r="B229" s="117"/>
      <c r="C229" s="49"/>
      <c r="D229" s="49" t="s">
        <v>225</v>
      </c>
      <c r="E229" s="49" t="s">
        <v>225</v>
      </c>
      <c r="F229" s="106"/>
      <c r="G229" s="53"/>
      <c r="H229" s="81"/>
    </row>
    <row r="230" spans="1:10" s="20" customFormat="1" ht="26.25" customHeight="1">
      <c r="A230" s="112" t="s">
        <v>226</v>
      </c>
      <c r="B230" s="113"/>
      <c r="C230" s="114">
        <f>SUM(C186:C229)</f>
        <v>284216.98</v>
      </c>
      <c r="D230" s="114">
        <f>SUM(D186:D229)</f>
        <v>248217</v>
      </c>
      <c r="E230" s="114">
        <f>SUM(E186:E229)</f>
        <v>35999.98</v>
      </c>
      <c r="F230" s="115" t="s">
        <v>191</v>
      </c>
      <c r="G230" s="91"/>
      <c r="H230" s="111"/>
      <c r="J230" s="27"/>
    </row>
    <row r="231" spans="1:10" s="20" customFormat="1" ht="24" customHeight="1">
      <c r="A231" s="95"/>
      <c r="B231" s="90"/>
      <c r="C231" s="90" t="s">
        <v>227</v>
      </c>
      <c r="D231" s="90" t="s">
        <v>227</v>
      </c>
      <c r="E231" s="90" t="s">
        <v>227</v>
      </c>
      <c r="F231" s="101"/>
      <c r="G231" s="91"/>
      <c r="H231" s="93"/>
      <c r="J231" s="28"/>
    </row>
    <row r="232" spans="1:8" ht="54.75" customHeight="1">
      <c r="A232" s="120" t="s">
        <v>228</v>
      </c>
      <c r="B232" s="119">
        <v>2250</v>
      </c>
      <c r="C232" s="104">
        <f>D232+E232</f>
        <v>21776</v>
      </c>
      <c r="D232" s="75">
        <f>1600+10176</f>
        <v>11776</v>
      </c>
      <c r="E232" s="75">
        <v>10000</v>
      </c>
      <c r="F232" s="109"/>
      <c r="G232" s="53" t="s">
        <v>15</v>
      </c>
      <c r="H232" s="80" t="s">
        <v>229</v>
      </c>
    </row>
    <row r="233" spans="1:8" ht="12.75" customHeight="1">
      <c r="A233" s="121"/>
      <c r="B233" s="86"/>
      <c r="C233" s="53"/>
      <c r="D233" s="49" t="s">
        <v>230</v>
      </c>
      <c r="E233" s="49" t="s">
        <v>230</v>
      </c>
      <c r="F233" s="110"/>
      <c r="G233" s="53"/>
      <c r="H233" s="81"/>
    </row>
    <row r="234" spans="1:8" ht="16.5" customHeight="1">
      <c r="A234" s="112" t="s">
        <v>231</v>
      </c>
      <c r="B234" s="113"/>
      <c r="C234" s="114">
        <f>SUM(C232)</f>
        <v>21776</v>
      </c>
      <c r="D234" s="114">
        <f>SUM(D232)</f>
        <v>11776</v>
      </c>
      <c r="E234" s="114">
        <f>SUM(E232)</f>
        <v>10000</v>
      </c>
      <c r="F234" s="115"/>
      <c r="G234" s="91"/>
      <c r="H234" s="111"/>
    </row>
    <row r="235" spans="1:8" ht="24" customHeight="1">
      <c r="A235" s="95"/>
      <c r="B235" s="90"/>
      <c r="C235" s="90"/>
      <c r="D235" s="90"/>
      <c r="E235" s="90"/>
      <c r="F235" s="101"/>
      <c r="G235" s="91"/>
      <c r="H235" s="93"/>
    </row>
    <row r="236" spans="1:8" s="20" customFormat="1" ht="27.75" customHeight="1">
      <c r="A236" s="107" t="s">
        <v>232</v>
      </c>
      <c r="B236" s="83">
        <v>2271</v>
      </c>
      <c r="C236" s="104">
        <f>D236+E236</f>
        <v>273452</v>
      </c>
      <c r="D236" s="75">
        <f>235000+526+32926</f>
        <v>268452</v>
      </c>
      <c r="E236" s="75">
        <f>5000</f>
        <v>5000</v>
      </c>
      <c r="F236" s="82"/>
      <c r="G236" s="53" t="s">
        <v>15</v>
      </c>
      <c r="H236" s="77" t="s">
        <v>233</v>
      </c>
    </row>
    <row r="237" spans="1:8" s="20" customFormat="1" ht="42.75" customHeight="1">
      <c r="A237" s="108"/>
      <c r="B237" s="59"/>
      <c r="C237" s="53"/>
      <c r="D237" s="49" t="s">
        <v>234</v>
      </c>
      <c r="E237" s="49" t="s">
        <v>234</v>
      </c>
      <c r="F237" s="51"/>
      <c r="G237" s="53"/>
      <c r="H237" s="55"/>
    </row>
    <row r="238" spans="1:8" s="20" customFormat="1" ht="25.5" customHeight="1">
      <c r="A238" s="112" t="s">
        <v>235</v>
      </c>
      <c r="B238" s="113"/>
      <c r="C238" s="123">
        <f>SUM(C236)</f>
        <v>273452</v>
      </c>
      <c r="D238" s="123">
        <f>SUM(D236)</f>
        <v>268452</v>
      </c>
      <c r="E238" s="123">
        <f>SUM(E236)</f>
        <v>5000</v>
      </c>
      <c r="F238" s="115"/>
      <c r="G238" s="91"/>
      <c r="H238" s="111"/>
    </row>
    <row r="239" spans="1:8" s="20" customFormat="1" ht="3" customHeight="1">
      <c r="A239" s="95"/>
      <c r="B239" s="90"/>
      <c r="C239" s="124"/>
      <c r="D239" s="124"/>
      <c r="E239" s="124"/>
      <c r="F239" s="101"/>
      <c r="G239" s="91"/>
      <c r="H239" s="93"/>
    </row>
    <row r="240" spans="1:8" s="23" customFormat="1" ht="16.5" customHeight="1">
      <c r="A240" s="102" t="s">
        <v>236</v>
      </c>
      <c r="B240" s="125">
        <v>2272</v>
      </c>
      <c r="C240" s="87">
        <f>D240+E240</f>
        <v>48830</v>
      </c>
      <c r="D240" s="75">
        <f>22817+169+103+21350-109</f>
        <v>44330</v>
      </c>
      <c r="E240" s="75">
        <v>4500</v>
      </c>
      <c r="F240" s="127"/>
      <c r="G240" s="122" t="s">
        <v>15</v>
      </c>
      <c r="H240" s="77"/>
    </row>
    <row r="241" spans="1:8" s="23" customFormat="1" ht="21" customHeight="1">
      <c r="A241" s="103"/>
      <c r="B241" s="126"/>
      <c r="C241" s="122"/>
      <c r="D241" s="49" t="s">
        <v>234</v>
      </c>
      <c r="E241" s="49" t="s">
        <v>234</v>
      </c>
      <c r="F241" s="128"/>
      <c r="G241" s="122"/>
      <c r="H241" s="55"/>
    </row>
    <row r="242" spans="1:8" s="23" customFormat="1" ht="18.75" customHeight="1">
      <c r="A242" s="102" t="s">
        <v>237</v>
      </c>
      <c r="B242" s="125">
        <v>2272</v>
      </c>
      <c r="C242" s="87">
        <f>D242+E242</f>
        <v>36407</v>
      </c>
      <c r="D242" s="75">
        <f>17183+123+77+16107-83</f>
        <v>33407</v>
      </c>
      <c r="E242" s="75">
        <v>3000</v>
      </c>
      <c r="F242" s="127"/>
      <c r="G242" s="122" t="s">
        <v>15</v>
      </c>
      <c r="H242" s="77"/>
    </row>
    <row r="243" spans="1:8" s="23" customFormat="1" ht="21" customHeight="1">
      <c r="A243" s="103"/>
      <c r="B243" s="126"/>
      <c r="C243" s="122"/>
      <c r="D243" s="49" t="s">
        <v>234</v>
      </c>
      <c r="E243" s="49" t="s">
        <v>234</v>
      </c>
      <c r="F243" s="128"/>
      <c r="G243" s="122"/>
      <c r="H243" s="55"/>
    </row>
    <row r="244" spans="1:8" s="20" customFormat="1" ht="16.5" customHeight="1">
      <c r="A244" s="112" t="s">
        <v>238</v>
      </c>
      <c r="B244" s="113"/>
      <c r="C244" s="123">
        <f>SUM(C240:C243)</f>
        <v>85237</v>
      </c>
      <c r="D244" s="123">
        <f>SUM(D240:D243)</f>
        <v>77737</v>
      </c>
      <c r="E244" s="123">
        <f>SUM(E240:E243)</f>
        <v>7500</v>
      </c>
      <c r="F244" s="115"/>
      <c r="G244" s="91"/>
      <c r="H244" s="111"/>
    </row>
    <row r="245" spans="1:8" s="20" customFormat="1" ht="12" customHeight="1">
      <c r="A245" s="95"/>
      <c r="B245" s="90"/>
      <c r="C245" s="124"/>
      <c r="D245" s="124"/>
      <c r="E245" s="124"/>
      <c r="F245" s="101"/>
      <c r="G245" s="91"/>
      <c r="H245" s="93"/>
    </row>
    <row r="246" spans="1:8" s="20" customFormat="1" ht="24.75" customHeight="1">
      <c r="A246" s="107" t="s">
        <v>239</v>
      </c>
      <c r="B246" s="83">
        <v>2273</v>
      </c>
      <c r="C246" s="104">
        <f>D246+E246</f>
        <v>82669</v>
      </c>
      <c r="D246" s="75">
        <f>60000+1120+24709+1097-1120-30000+10963+5900</f>
        <v>72669</v>
      </c>
      <c r="E246" s="75">
        <v>10000</v>
      </c>
      <c r="F246" s="82"/>
      <c r="G246" s="53" t="s">
        <v>15</v>
      </c>
      <c r="H246" s="71" t="s">
        <v>240</v>
      </c>
    </row>
    <row r="247" spans="1:8" s="20" customFormat="1" ht="18" customHeight="1">
      <c r="A247" s="108"/>
      <c r="B247" s="59"/>
      <c r="C247" s="53"/>
      <c r="D247" s="49" t="s">
        <v>234</v>
      </c>
      <c r="E247" s="49" t="s">
        <v>234</v>
      </c>
      <c r="F247" s="51"/>
      <c r="G247" s="53"/>
      <c r="H247" s="71"/>
    </row>
    <row r="248" spans="1:8" s="20" customFormat="1" ht="28.5" customHeight="1">
      <c r="A248" s="112" t="s">
        <v>241</v>
      </c>
      <c r="B248" s="113"/>
      <c r="C248" s="123">
        <f>SUM(C246)</f>
        <v>82669</v>
      </c>
      <c r="D248" s="123">
        <f>SUM(D246)</f>
        <v>72669</v>
      </c>
      <c r="E248" s="123">
        <f>SUM(E246)</f>
        <v>10000</v>
      </c>
      <c r="F248" s="115"/>
      <c r="G248" s="91"/>
      <c r="H248" s="111"/>
    </row>
    <row r="249" spans="1:8" s="20" customFormat="1" ht="0" customHeight="1" hidden="1">
      <c r="A249" s="95"/>
      <c r="B249" s="90"/>
      <c r="C249" s="124"/>
      <c r="D249" s="124"/>
      <c r="E249" s="124"/>
      <c r="F249" s="101"/>
      <c r="G249" s="91"/>
      <c r="H249" s="93"/>
    </row>
    <row r="250" spans="1:8" s="20" customFormat="1" ht="9.75" customHeight="1">
      <c r="A250" s="107" t="s">
        <v>242</v>
      </c>
      <c r="B250" s="83">
        <v>2274</v>
      </c>
      <c r="C250" s="104">
        <f>D250+E250</f>
        <v>1181</v>
      </c>
      <c r="D250" s="75">
        <f>1700+1181-1700</f>
        <v>1181</v>
      </c>
      <c r="E250" s="75"/>
      <c r="F250" s="82"/>
      <c r="G250" s="53" t="s">
        <v>243</v>
      </c>
      <c r="H250" s="71" t="s">
        <v>244</v>
      </c>
    </row>
    <row r="251" spans="1:8" s="20" customFormat="1" ht="45" customHeight="1">
      <c r="A251" s="108"/>
      <c r="B251" s="59"/>
      <c r="C251" s="53"/>
      <c r="D251" s="49" t="s">
        <v>245</v>
      </c>
      <c r="E251" s="49"/>
      <c r="F251" s="51"/>
      <c r="G251" s="53"/>
      <c r="H251" s="71"/>
    </row>
    <row r="252" spans="1:8" s="20" customFormat="1" ht="21" customHeight="1">
      <c r="A252" s="112" t="s">
        <v>246</v>
      </c>
      <c r="B252" s="113"/>
      <c r="C252" s="123">
        <f>SUM(C250)</f>
        <v>1181</v>
      </c>
      <c r="D252" s="123">
        <f>SUM(D250)</f>
        <v>1181</v>
      </c>
      <c r="E252" s="123">
        <f>SUM(E250)</f>
        <v>0</v>
      </c>
      <c r="F252" s="115"/>
      <c r="G252" s="91"/>
      <c r="H252" s="111"/>
    </row>
    <row r="253" spans="1:8" s="20" customFormat="1" ht="16.5" customHeight="1">
      <c r="A253" s="95"/>
      <c r="B253" s="90"/>
      <c r="C253" s="124"/>
      <c r="D253" s="124"/>
      <c r="E253" s="124"/>
      <c r="F253" s="101"/>
      <c r="G253" s="91"/>
      <c r="H253" s="93"/>
    </row>
    <row r="254" spans="1:8" s="20" customFormat="1" ht="25.5" customHeight="1">
      <c r="A254" s="107" t="s">
        <v>247</v>
      </c>
      <c r="B254" s="83">
        <v>2275</v>
      </c>
      <c r="C254" s="104">
        <f>D254+E254</f>
        <v>42057</v>
      </c>
      <c r="D254" s="75">
        <v>42057</v>
      </c>
      <c r="E254" s="75"/>
      <c r="F254" s="82"/>
      <c r="G254" s="53" t="s">
        <v>248</v>
      </c>
      <c r="H254" s="129"/>
    </row>
    <row r="255" spans="1:8" s="20" customFormat="1" ht="18.75" customHeight="1">
      <c r="A255" s="108"/>
      <c r="B255" s="59"/>
      <c r="C255" s="53"/>
      <c r="D255" s="49" t="s">
        <v>245</v>
      </c>
      <c r="E255" s="49"/>
      <c r="F255" s="51"/>
      <c r="G255" s="53"/>
      <c r="H255" s="130"/>
    </row>
    <row r="256" spans="1:8" s="20" customFormat="1" ht="26.25" customHeight="1">
      <c r="A256" s="112" t="s">
        <v>249</v>
      </c>
      <c r="B256" s="113"/>
      <c r="C256" s="123">
        <f>SUM(C254)</f>
        <v>42057</v>
      </c>
      <c r="D256" s="123">
        <f>SUM(D254)</f>
        <v>42057</v>
      </c>
      <c r="E256" s="123">
        <f>SUM(E254)</f>
        <v>0</v>
      </c>
      <c r="F256" s="115"/>
      <c r="G256" s="91"/>
      <c r="H256" s="111"/>
    </row>
    <row r="257" spans="1:8" s="20" customFormat="1" ht="12" customHeight="1">
      <c r="A257" s="95"/>
      <c r="B257" s="90"/>
      <c r="C257" s="124"/>
      <c r="D257" s="124"/>
      <c r="E257" s="124"/>
      <c r="F257" s="101"/>
      <c r="G257" s="91"/>
      <c r="H257" s="93"/>
    </row>
    <row r="258" spans="1:8" s="20" customFormat="1" ht="31.5" customHeight="1">
      <c r="A258" s="107" t="s">
        <v>250</v>
      </c>
      <c r="B258" s="83">
        <v>2282</v>
      </c>
      <c r="C258" s="104">
        <f>D258+E258</f>
        <v>16413</v>
      </c>
      <c r="D258" s="75">
        <f>1500+713+4200</f>
        <v>6413</v>
      </c>
      <c r="E258" s="75">
        <f>10000</f>
        <v>10000</v>
      </c>
      <c r="F258" s="82"/>
      <c r="G258" s="53" t="s">
        <v>243</v>
      </c>
      <c r="H258" s="71"/>
    </row>
    <row r="259" spans="1:8" s="20" customFormat="1" ht="15" customHeight="1">
      <c r="A259" s="108"/>
      <c r="B259" s="59"/>
      <c r="C259" s="53"/>
      <c r="D259" s="49" t="s">
        <v>245</v>
      </c>
      <c r="E259" s="49" t="s">
        <v>245</v>
      </c>
      <c r="F259" s="51"/>
      <c r="G259" s="53"/>
      <c r="H259" s="71"/>
    </row>
    <row r="260" spans="1:8" s="20" customFormat="1" ht="20.25" customHeight="1">
      <c r="A260" s="112" t="s">
        <v>251</v>
      </c>
      <c r="B260" s="113"/>
      <c r="C260" s="123">
        <f>SUM(C258)</f>
        <v>16413</v>
      </c>
      <c r="D260" s="123">
        <f>SUM(D258)</f>
        <v>6413</v>
      </c>
      <c r="E260" s="123">
        <f>SUM(E258)</f>
        <v>10000</v>
      </c>
      <c r="F260" s="123"/>
      <c r="G260" s="91"/>
      <c r="H260" s="111"/>
    </row>
    <row r="261" spans="1:8" s="20" customFormat="1" ht="20.25" customHeight="1">
      <c r="A261" s="95"/>
      <c r="B261" s="90"/>
      <c r="C261" s="124"/>
      <c r="D261" s="124"/>
      <c r="E261" s="124"/>
      <c r="F261" s="124"/>
      <c r="G261" s="91"/>
      <c r="H261" s="93"/>
    </row>
    <row r="262" spans="1:8" s="20" customFormat="1" ht="27.75" customHeight="1">
      <c r="A262" s="107" t="s">
        <v>252</v>
      </c>
      <c r="B262" s="83">
        <v>2710</v>
      </c>
      <c r="C262" s="104">
        <f>D262+E262</f>
        <v>190620</v>
      </c>
      <c r="D262" s="104">
        <f>108166+52153+30301</f>
        <v>190620</v>
      </c>
      <c r="E262" s="75"/>
      <c r="F262" s="82"/>
      <c r="G262" s="53" t="s">
        <v>15</v>
      </c>
      <c r="H262" s="71"/>
    </row>
    <row r="263" spans="1:8" s="20" customFormat="1" ht="30.75" customHeight="1">
      <c r="A263" s="108"/>
      <c r="B263" s="59"/>
      <c r="C263" s="53"/>
      <c r="D263" s="53"/>
      <c r="E263" s="49"/>
      <c r="F263" s="51"/>
      <c r="G263" s="53"/>
      <c r="H263" s="71"/>
    </row>
    <row r="264" spans="1:8" s="20" customFormat="1" ht="18.75" customHeight="1">
      <c r="A264" s="112" t="s">
        <v>253</v>
      </c>
      <c r="B264" s="113"/>
      <c r="C264" s="123">
        <f>SUM(C262)</f>
        <v>190620</v>
      </c>
      <c r="D264" s="123">
        <f>SUM(D262)</f>
        <v>190620</v>
      </c>
      <c r="E264" s="113"/>
      <c r="F264" s="115"/>
      <c r="G264" s="91"/>
      <c r="H264" s="111"/>
    </row>
    <row r="265" spans="1:8" s="20" customFormat="1" ht="11.25" customHeight="1">
      <c r="A265" s="95"/>
      <c r="B265" s="90"/>
      <c r="C265" s="124"/>
      <c r="D265" s="124"/>
      <c r="E265" s="90"/>
      <c r="F265" s="101"/>
      <c r="G265" s="91"/>
      <c r="H265" s="93"/>
    </row>
    <row r="266" spans="1:8" s="20" customFormat="1" ht="29.25" customHeight="1">
      <c r="A266" s="107" t="s">
        <v>254</v>
      </c>
      <c r="B266" s="83">
        <v>2800</v>
      </c>
      <c r="C266" s="104">
        <f>D266+E266</f>
        <v>216762</v>
      </c>
      <c r="D266" s="75">
        <v>15262</v>
      </c>
      <c r="E266" s="75">
        <f>201500</f>
        <v>201500</v>
      </c>
      <c r="F266" s="82"/>
      <c r="G266" s="53" t="s">
        <v>15</v>
      </c>
      <c r="H266" s="77"/>
    </row>
    <row r="267" spans="1:8" s="20" customFormat="1" ht="24" customHeight="1">
      <c r="A267" s="108"/>
      <c r="B267" s="59"/>
      <c r="C267" s="53"/>
      <c r="D267" s="49" t="s">
        <v>255</v>
      </c>
      <c r="E267" s="49" t="s">
        <v>255</v>
      </c>
      <c r="F267" s="51"/>
      <c r="G267" s="53"/>
      <c r="H267" s="55"/>
    </row>
    <row r="268" spans="1:8" s="20" customFormat="1" ht="29.25" customHeight="1">
      <c r="A268" s="112" t="s">
        <v>256</v>
      </c>
      <c r="B268" s="113"/>
      <c r="C268" s="123">
        <f>SUM(C266)</f>
        <v>216762</v>
      </c>
      <c r="D268" s="123">
        <f>SUM(D266)</f>
        <v>15262</v>
      </c>
      <c r="E268" s="123">
        <f>SUM(E266)</f>
        <v>201500</v>
      </c>
      <c r="F268" s="115"/>
      <c r="G268" s="91"/>
      <c r="H268" s="111"/>
    </row>
    <row r="269" spans="1:8" s="20" customFormat="1" ht="15.75" customHeight="1">
      <c r="A269" s="95"/>
      <c r="B269" s="90"/>
      <c r="C269" s="124"/>
      <c r="D269" s="124"/>
      <c r="E269" s="124"/>
      <c r="F269" s="101"/>
      <c r="G269" s="91"/>
      <c r="H269" s="93"/>
    </row>
    <row r="270" spans="1:8" s="20" customFormat="1" ht="24.75" customHeight="1">
      <c r="A270" s="107" t="s">
        <v>257</v>
      </c>
      <c r="B270" s="83">
        <v>3110</v>
      </c>
      <c r="C270" s="104">
        <f>D270+E270</f>
        <v>55000</v>
      </c>
      <c r="D270" s="104">
        <v>45000</v>
      </c>
      <c r="E270" s="75">
        <v>10000</v>
      </c>
      <c r="F270" s="82"/>
      <c r="G270" s="53" t="s">
        <v>258</v>
      </c>
      <c r="H270" s="77"/>
    </row>
    <row r="271" spans="1:8" s="20" customFormat="1" ht="14.25" customHeight="1">
      <c r="A271" s="108"/>
      <c r="B271" s="59"/>
      <c r="C271" s="53"/>
      <c r="D271" s="53"/>
      <c r="E271" s="49"/>
      <c r="F271" s="51"/>
      <c r="G271" s="53"/>
      <c r="H271" s="55"/>
    </row>
    <row r="272" spans="1:8" s="20" customFormat="1" ht="21.75" customHeight="1">
      <c r="A272" s="107" t="s">
        <v>259</v>
      </c>
      <c r="B272" s="83">
        <v>3110</v>
      </c>
      <c r="C272" s="104">
        <f>D272+E272</f>
        <v>99000</v>
      </c>
      <c r="D272" s="104">
        <v>99000</v>
      </c>
      <c r="E272" s="75"/>
      <c r="F272" s="82"/>
      <c r="G272" s="53" t="s">
        <v>258</v>
      </c>
      <c r="H272" s="77"/>
    </row>
    <row r="273" spans="1:8" s="20" customFormat="1" ht="15" customHeight="1">
      <c r="A273" s="108"/>
      <c r="B273" s="59"/>
      <c r="C273" s="53"/>
      <c r="D273" s="53"/>
      <c r="E273" s="49"/>
      <c r="F273" s="51"/>
      <c r="G273" s="53"/>
      <c r="H273" s="55"/>
    </row>
    <row r="274" spans="1:8" s="20" customFormat="1" ht="27" customHeight="1">
      <c r="A274" s="107" t="s">
        <v>260</v>
      </c>
      <c r="B274" s="83">
        <v>3110</v>
      </c>
      <c r="C274" s="104">
        <f>D274+E274</f>
        <v>52000</v>
      </c>
      <c r="D274" s="104"/>
      <c r="E274" s="75">
        <v>52000</v>
      </c>
      <c r="F274" s="82"/>
      <c r="G274" s="53" t="s">
        <v>261</v>
      </c>
      <c r="H274" s="77"/>
    </row>
    <row r="275" spans="1:8" s="20" customFormat="1" ht="6" customHeight="1">
      <c r="A275" s="108"/>
      <c r="B275" s="59"/>
      <c r="C275" s="53"/>
      <c r="D275" s="53"/>
      <c r="E275" s="49" t="s">
        <v>262</v>
      </c>
      <c r="F275" s="51"/>
      <c r="G275" s="53"/>
      <c r="H275" s="55"/>
    </row>
    <row r="276" spans="1:8" s="20" customFormat="1" ht="37.5" customHeight="1">
      <c r="A276" s="107" t="s">
        <v>263</v>
      </c>
      <c r="B276" s="83">
        <v>3110</v>
      </c>
      <c r="C276" s="104">
        <f>D276+E276</f>
        <v>15000</v>
      </c>
      <c r="D276" s="104">
        <v>15000</v>
      </c>
      <c r="E276" s="75"/>
      <c r="F276" s="82"/>
      <c r="G276" s="53" t="s">
        <v>264</v>
      </c>
      <c r="H276" s="77"/>
    </row>
    <row r="277" spans="1:8" s="20" customFormat="1" ht="9" customHeight="1">
      <c r="A277" s="108"/>
      <c r="B277" s="59"/>
      <c r="C277" s="53"/>
      <c r="D277" s="53"/>
      <c r="E277" s="49"/>
      <c r="F277" s="51"/>
      <c r="G277" s="53"/>
      <c r="H277" s="55"/>
    </row>
    <row r="278" spans="1:8" s="20" customFormat="1" ht="37.5" customHeight="1">
      <c r="A278" s="107" t="s">
        <v>265</v>
      </c>
      <c r="B278" s="83">
        <v>3110</v>
      </c>
      <c r="C278" s="104">
        <f>D278+E278</f>
        <v>30000</v>
      </c>
      <c r="D278" s="104">
        <v>30000</v>
      </c>
      <c r="E278" s="75"/>
      <c r="F278" s="82"/>
      <c r="G278" s="53" t="s">
        <v>266</v>
      </c>
      <c r="H278" s="77"/>
    </row>
    <row r="279" spans="1:8" s="20" customFormat="1" ht="9" customHeight="1">
      <c r="A279" s="108"/>
      <c r="B279" s="59"/>
      <c r="C279" s="53"/>
      <c r="D279" s="53"/>
      <c r="E279" s="49"/>
      <c r="F279" s="51"/>
      <c r="G279" s="53"/>
      <c r="H279" s="55"/>
    </row>
    <row r="280" spans="1:8" s="20" customFormat="1" ht="26.25" customHeight="1">
      <c r="A280" s="107" t="s">
        <v>267</v>
      </c>
      <c r="B280" s="83">
        <v>3110</v>
      </c>
      <c r="C280" s="104">
        <f>D280+E280</f>
        <v>30000</v>
      </c>
      <c r="D280" s="104">
        <v>30000</v>
      </c>
      <c r="E280" s="75"/>
      <c r="F280" s="82"/>
      <c r="G280" s="53" t="s">
        <v>268</v>
      </c>
      <c r="H280" s="71"/>
    </row>
    <row r="281" spans="1:8" s="20" customFormat="1" ht="9" customHeight="1">
      <c r="A281" s="108"/>
      <c r="B281" s="59"/>
      <c r="C281" s="53"/>
      <c r="D281" s="53"/>
      <c r="E281" s="49"/>
      <c r="F281" s="51"/>
      <c r="G281" s="53"/>
      <c r="H281" s="71"/>
    </row>
    <row r="282" spans="1:8" s="20" customFormat="1" ht="21" customHeight="1">
      <c r="A282" s="112" t="s">
        <v>269</v>
      </c>
      <c r="B282" s="113"/>
      <c r="C282" s="123">
        <f>SUM(C270:C279)</f>
        <v>251000</v>
      </c>
      <c r="D282" s="123">
        <f>SUM(D270:D279)</f>
        <v>189000</v>
      </c>
      <c r="E282" s="123">
        <f>SUM(E270:E277)</f>
        <v>62000</v>
      </c>
      <c r="F282" s="115"/>
      <c r="G282" s="91"/>
      <c r="H282" s="111"/>
    </row>
    <row r="283" spans="1:8" s="20" customFormat="1" ht="11.25">
      <c r="A283" s="95"/>
      <c r="B283" s="90"/>
      <c r="C283" s="124"/>
      <c r="D283" s="124"/>
      <c r="E283" s="124"/>
      <c r="F283" s="101"/>
      <c r="G283" s="91"/>
      <c r="H283" s="93"/>
    </row>
    <row r="284" spans="1:8" s="20" customFormat="1" ht="21" customHeight="1">
      <c r="A284" s="107" t="s">
        <v>270</v>
      </c>
      <c r="B284" s="83">
        <v>3130</v>
      </c>
      <c r="C284" s="104">
        <f>D284+E284</f>
        <v>20000</v>
      </c>
      <c r="D284" s="75">
        <f>50000+30000+60000-15000+15000-140000</f>
        <v>0</v>
      </c>
      <c r="E284" s="75">
        <v>20000</v>
      </c>
      <c r="F284" s="82"/>
      <c r="G284" s="53" t="s">
        <v>271</v>
      </c>
      <c r="H284" s="71"/>
    </row>
    <row r="285" spans="1:8" s="20" customFormat="1" ht="18" customHeight="1">
      <c r="A285" s="108"/>
      <c r="B285" s="59"/>
      <c r="C285" s="53"/>
      <c r="D285" s="49" t="s">
        <v>272</v>
      </c>
      <c r="E285" s="49" t="s">
        <v>272</v>
      </c>
      <c r="F285" s="51"/>
      <c r="G285" s="53"/>
      <c r="H285" s="71"/>
    </row>
    <row r="286" spans="1:8" s="20" customFormat="1" ht="11.25">
      <c r="A286" s="112" t="s">
        <v>273</v>
      </c>
      <c r="B286" s="113"/>
      <c r="C286" s="123">
        <f>SUM(C284)</f>
        <v>20000</v>
      </c>
      <c r="D286" s="123">
        <f>SUM(D284)</f>
        <v>0</v>
      </c>
      <c r="E286" s="123">
        <f>SUM(E284)</f>
        <v>20000</v>
      </c>
      <c r="F286" s="115"/>
      <c r="G286" s="91"/>
      <c r="H286" s="111"/>
    </row>
    <row r="287" spans="1:8" s="20" customFormat="1" ht="11.25">
      <c r="A287" s="95"/>
      <c r="B287" s="90"/>
      <c r="C287" s="124"/>
      <c r="D287" s="124"/>
      <c r="E287" s="124"/>
      <c r="F287" s="101"/>
      <c r="G287" s="91"/>
      <c r="H287" s="93"/>
    </row>
    <row r="288" spans="1:8" s="20" customFormat="1" ht="11.25">
      <c r="A288" s="135" t="s">
        <v>274</v>
      </c>
      <c r="B288" s="136"/>
      <c r="C288" s="137">
        <f>C72+C130+C184+C230+C234+C238+C260+C264+C268+C282+C286+C244+C248+C252</f>
        <v>3165859.98</v>
      </c>
      <c r="D288" s="137">
        <f>D72+D130+D184+D230+D234+D238+D260+D264+D268+D282+D286+D244+D248+D252</f>
        <v>2593860</v>
      </c>
      <c r="E288" s="137">
        <f>E72+E130+E184+E230+E234+E238+E260+E264+E268+E282+E286+E244+E248+E252</f>
        <v>571999.98</v>
      </c>
      <c r="F288" s="139"/>
      <c r="G288" s="53"/>
      <c r="H288" s="140"/>
    </row>
    <row r="289" spans="1:8" s="20" customFormat="1" ht="12.75" customHeight="1">
      <c r="A289" s="135"/>
      <c r="B289" s="136"/>
      <c r="C289" s="138" t="s">
        <v>275</v>
      </c>
      <c r="D289" s="138" t="s">
        <v>275</v>
      </c>
      <c r="E289" s="138" t="s">
        <v>275</v>
      </c>
      <c r="F289" s="139"/>
      <c r="G289" s="53"/>
      <c r="H289" s="140"/>
    </row>
    <row r="290" spans="1:8" s="20" customFormat="1" ht="11.25">
      <c r="A290" s="29"/>
      <c r="B290" s="30"/>
      <c r="C290" s="30"/>
      <c r="D290" s="30"/>
      <c r="E290" s="30"/>
      <c r="F290" s="31"/>
      <c r="G290" s="30"/>
      <c r="H290" s="29"/>
    </row>
    <row r="291" spans="1:10" s="3" customFormat="1" ht="12.75">
      <c r="A291" s="131" t="s">
        <v>276</v>
      </c>
      <c r="B291" s="131"/>
      <c r="C291" s="131"/>
      <c r="D291" s="131"/>
      <c r="E291" s="131"/>
      <c r="F291" s="131"/>
      <c r="G291" s="131"/>
      <c r="H291" s="131"/>
      <c r="I291" s="32"/>
      <c r="J291" s="32"/>
    </row>
    <row r="292" spans="1:10" s="3" customFormat="1" ht="15">
      <c r="A292" s="33"/>
      <c r="B292" s="33"/>
      <c r="C292" s="33"/>
      <c r="D292" s="33"/>
      <c r="E292" s="33"/>
      <c r="F292" s="33"/>
      <c r="G292" s="34"/>
      <c r="H292" s="35"/>
      <c r="I292" s="35"/>
      <c r="J292" s="35"/>
    </row>
    <row r="293" spans="1:10" s="3" customFormat="1" ht="12.75">
      <c r="A293" s="132" t="s">
        <v>277</v>
      </c>
      <c r="B293" s="132"/>
      <c r="C293" s="132"/>
      <c r="D293" s="132"/>
      <c r="E293" s="132"/>
      <c r="F293" s="132"/>
      <c r="G293" s="132"/>
      <c r="H293" s="132"/>
      <c r="I293" s="36"/>
      <c r="J293" s="36"/>
    </row>
    <row r="294" spans="1:10" s="3" customFormat="1" ht="12.75">
      <c r="A294" s="133" t="s">
        <v>278</v>
      </c>
      <c r="B294" s="133"/>
      <c r="C294" s="133"/>
      <c r="D294" s="133"/>
      <c r="E294" s="133"/>
      <c r="F294" s="133"/>
      <c r="G294" s="133"/>
      <c r="H294" s="133"/>
      <c r="I294" s="37"/>
      <c r="J294" s="37"/>
    </row>
    <row r="295" spans="2:7" s="3" customFormat="1" ht="12.75">
      <c r="B295" s="38"/>
      <c r="C295" s="38"/>
      <c r="D295" s="38"/>
      <c r="G295" s="39"/>
    </row>
    <row r="296" spans="1:8" ht="12.75">
      <c r="A296" s="36"/>
      <c r="B296" s="36"/>
      <c r="C296" s="36"/>
      <c r="D296" s="36"/>
      <c r="E296" s="36"/>
      <c r="F296" s="134"/>
      <c r="G296" s="134"/>
      <c r="H296" s="134"/>
    </row>
    <row r="297" spans="1:8" ht="12.75">
      <c r="A297" s="133"/>
      <c r="B297" s="133"/>
      <c r="C297" s="133"/>
      <c r="D297" s="133"/>
      <c r="E297" s="133"/>
      <c r="F297" s="133"/>
      <c r="G297" s="133"/>
      <c r="H297" s="133"/>
    </row>
  </sheetData>
  <sheetProtection/>
  <mergeCells count="1140">
    <mergeCell ref="H288:H289"/>
    <mergeCell ref="A286:A287"/>
    <mergeCell ref="B286:B287"/>
    <mergeCell ref="C286:C287"/>
    <mergeCell ref="D286:D287"/>
    <mergeCell ref="E286:E287"/>
    <mergeCell ref="F286:F287"/>
    <mergeCell ref="A297:H297"/>
    <mergeCell ref="G286:G287"/>
    <mergeCell ref="H286:H287"/>
    <mergeCell ref="A288:A289"/>
    <mergeCell ref="B288:B289"/>
    <mergeCell ref="C288:C289"/>
    <mergeCell ref="D288:D289"/>
    <mergeCell ref="E288:E289"/>
    <mergeCell ref="F288:F289"/>
    <mergeCell ref="G288:G289"/>
    <mergeCell ref="A291:H291"/>
    <mergeCell ref="A293:H293"/>
    <mergeCell ref="A294:H294"/>
    <mergeCell ref="F296:H296"/>
    <mergeCell ref="A278:A279"/>
    <mergeCell ref="B278:B279"/>
    <mergeCell ref="C278:C279"/>
    <mergeCell ref="D278:D279"/>
    <mergeCell ref="A280:A281"/>
    <mergeCell ref="B280:B281"/>
    <mergeCell ref="C280:C281"/>
    <mergeCell ref="D280:D281"/>
    <mergeCell ref="E282:E283"/>
    <mergeCell ref="F282:F283"/>
    <mergeCell ref="G278:G279"/>
    <mergeCell ref="H278:H279"/>
    <mergeCell ref="E280:E281"/>
    <mergeCell ref="F280:F281"/>
    <mergeCell ref="G280:G281"/>
    <mergeCell ref="H280:H281"/>
    <mergeCell ref="E278:E279"/>
    <mergeCell ref="F278:F279"/>
    <mergeCell ref="A282:A283"/>
    <mergeCell ref="B282:B283"/>
    <mergeCell ref="C282:C283"/>
    <mergeCell ref="D282:D283"/>
    <mergeCell ref="G282:G283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A270:A271"/>
    <mergeCell ref="B270:B271"/>
    <mergeCell ref="C270:C271"/>
    <mergeCell ref="D270:D271"/>
    <mergeCell ref="A272:A273"/>
    <mergeCell ref="B272:B273"/>
    <mergeCell ref="C272:C273"/>
    <mergeCell ref="D272:D273"/>
    <mergeCell ref="E274:E275"/>
    <mergeCell ref="F274:F275"/>
    <mergeCell ref="G270:G271"/>
    <mergeCell ref="H270:H271"/>
    <mergeCell ref="E272:E273"/>
    <mergeCell ref="F272:F273"/>
    <mergeCell ref="G272:G273"/>
    <mergeCell ref="H272:H273"/>
    <mergeCell ref="E270:E271"/>
    <mergeCell ref="F270:F271"/>
    <mergeCell ref="A274:A275"/>
    <mergeCell ref="B274:B275"/>
    <mergeCell ref="C274:C275"/>
    <mergeCell ref="D274:D275"/>
    <mergeCell ref="G274:G275"/>
    <mergeCell ref="H274:H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A262:A263"/>
    <mergeCell ref="B262:B263"/>
    <mergeCell ref="C262:C263"/>
    <mergeCell ref="D262:D263"/>
    <mergeCell ref="A264:A265"/>
    <mergeCell ref="B264:B265"/>
    <mergeCell ref="C264:C265"/>
    <mergeCell ref="D264:D265"/>
    <mergeCell ref="E266:E267"/>
    <mergeCell ref="F266:F267"/>
    <mergeCell ref="G262:G263"/>
    <mergeCell ref="H262:H263"/>
    <mergeCell ref="E264:E265"/>
    <mergeCell ref="F264:F265"/>
    <mergeCell ref="G264:G265"/>
    <mergeCell ref="H264:H265"/>
    <mergeCell ref="E262:E263"/>
    <mergeCell ref="F262:F263"/>
    <mergeCell ref="A266:A267"/>
    <mergeCell ref="B266:B267"/>
    <mergeCell ref="C266:C267"/>
    <mergeCell ref="D266:D267"/>
    <mergeCell ref="G266:G267"/>
    <mergeCell ref="H266:H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A254:A255"/>
    <mergeCell ref="B254:B255"/>
    <mergeCell ref="C254:C255"/>
    <mergeCell ref="D254:D255"/>
    <mergeCell ref="A256:A257"/>
    <mergeCell ref="B256:B257"/>
    <mergeCell ref="C256:C257"/>
    <mergeCell ref="D256:D257"/>
    <mergeCell ref="E258:E259"/>
    <mergeCell ref="F258:F259"/>
    <mergeCell ref="G254:G255"/>
    <mergeCell ref="H254:H255"/>
    <mergeCell ref="E256:E257"/>
    <mergeCell ref="F256:F257"/>
    <mergeCell ref="G256:G257"/>
    <mergeCell ref="H256:H257"/>
    <mergeCell ref="E254:E255"/>
    <mergeCell ref="F254:F255"/>
    <mergeCell ref="A258:A259"/>
    <mergeCell ref="B258:B259"/>
    <mergeCell ref="C258:C259"/>
    <mergeCell ref="D258:D259"/>
    <mergeCell ref="G258:G259"/>
    <mergeCell ref="H258:H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A246:A247"/>
    <mergeCell ref="B246:B247"/>
    <mergeCell ref="C246:C247"/>
    <mergeCell ref="D246:D247"/>
    <mergeCell ref="A248:A249"/>
    <mergeCell ref="B248:B249"/>
    <mergeCell ref="C248:C249"/>
    <mergeCell ref="D248:D249"/>
    <mergeCell ref="E250:E251"/>
    <mergeCell ref="F250:F251"/>
    <mergeCell ref="G246:G247"/>
    <mergeCell ref="H246:H247"/>
    <mergeCell ref="E248:E249"/>
    <mergeCell ref="F248:F249"/>
    <mergeCell ref="G248:G249"/>
    <mergeCell ref="H248:H249"/>
    <mergeCell ref="E246:E247"/>
    <mergeCell ref="F246:F247"/>
    <mergeCell ref="A250:A251"/>
    <mergeCell ref="B250:B251"/>
    <mergeCell ref="C250:C251"/>
    <mergeCell ref="D250:D251"/>
    <mergeCell ref="G250:G251"/>
    <mergeCell ref="H250:H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A238:A239"/>
    <mergeCell ref="B238:B239"/>
    <mergeCell ref="C238:C239"/>
    <mergeCell ref="D238:D239"/>
    <mergeCell ref="A240:A241"/>
    <mergeCell ref="B240:B241"/>
    <mergeCell ref="C240:C241"/>
    <mergeCell ref="D240:D241"/>
    <mergeCell ref="E242:E243"/>
    <mergeCell ref="F242:F243"/>
    <mergeCell ref="G238:G239"/>
    <mergeCell ref="H238:H239"/>
    <mergeCell ref="E240:E241"/>
    <mergeCell ref="F240:F241"/>
    <mergeCell ref="G240:G241"/>
    <mergeCell ref="H240:H241"/>
    <mergeCell ref="E238:E239"/>
    <mergeCell ref="F238:F239"/>
    <mergeCell ref="A242:A243"/>
    <mergeCell ref="B242:B243"/>
    <mergeCell ref="C242:C243"/>
    <mergeCell ref="D242:D243"/>
    <mergeCell ref="G242:G243"/>
    <mergeCell ref="H242:H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G232:G233"/>
    <mergeCell ref="H232:H233"/>
    <mergeCell ref="A230:A231"/>
    <mergeCell ref="B230:B231"/>
    <mergeCell ref="C230:C231"/>
    <mergeCell ref="D230:D231"/>
    <mergeCell ref="E230:E231"/>
    <mergeCell ref="F230:F231"/>
    <mergeCell ref="A232:A233"/>
    <mergeCell ref="B232:B233"/>
    <mergeCell ref="C232:C233"/>
    <mergeCell ref="D232:D233"/>
    <mergeCell ref="A234:A235"/>
    <mergeCell ref="B234:B235"/>
    <mergeCell ref="C234:C235"/>
    <mergeCell ref="D234:D235"/>
    <mergeCell ref="E236:E237"/>
    <mergeCell ref="F236:F237"/>
    <mergeCell ref="G236:G237"/>
    <mergeCell ref="H236:H237"/>
    <mergeCell ref="A236:A237"/>
    <mergeCell ref="B236:B237"/>
    <mergeCell ref="C236:C237"/>
    <mergeCell ref="D236:D237"/>
    <mergeCell ref="E222:E223"/>
    <mergeCell ref="F222:F223"/>
    <mergeCell ref="G234:G235"/>
    <mergeCell ref="H234:H235"/>
    <mergeCell ref="E234:E235"/>
    <mergeCell ref="F234:F235"/>
    <mergeCell ref="G230:G231"/>
    <mergeCell ref="H230:H231"/>
    <mergeCell ref="E232:E233"/>
    <mergeCell ref="F232:F233"/>
    <mergeCell ref="A222:A223"/>
    <mergeCell ref="B222:B223"/>
    <mergeCell ref="C222:C223"/>
    <mergeCell ref="D222:D223"/>
    <mergeCell ref="G222:G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H228:H229"/>
    <mergeCell ref="A226:A227"/>
    <mergeCell ref="B226:B227"/>
    <mergeCell ref="C226:C227"/>
    <mergeCell ref="D226:D227"/>
    <mergeCell ref="E226:E227"/>
    <mergeCell ref="F226:F227"/>
    <mergeCell ref="H216:H217"/>
    <mergeCell ref="G226:G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E218:E219"/>
    <mergeCell ref="F218:F219"/>
    <mergeCell ref="I214:I215"/>
    <mergeCell ref="A216:A217"/>
    <mergeCell ref="B216:B217"/>
    <mergeCell ref="C216:C217"/>
    <mergeCell ref="D216:D217"/>
    <mergeCell ref="E216:E217"/>
    <mergeCell ref="F216:F217"/>
    <mergeCell ref="G216:G217"/>
    <mergeCell ref="A218:A219"/>
    <mergeCell ref="B218:B219"/>
    <mergeCell ref="C218:C219"/>
    <mergeCell ref="D218:D219"/>
    <mergeCell ref="G218:G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E212:E213"/>
    <mergeCell ref="F212:F213"/>
    <mergeCell ref="G208:G209"/>
    <mergeCell ref="H208:H209"/>
    <mergeCell ref="E210:E211"/>
    <mergeCell ref="F210:F211"/>
    <mergeCell ref="G210:G211"/>
    <mergeCell ref="H210:H211"/>
    <mergeCell ref="E208:E209"/>
    <mergeCell ref="F208:F209"/>
    <mergeCell ref="A212:A213"/>
    <mergeCell ref="B212:B213"/>
    <mergeCell ref="C212:C213"/>
    <mergeCell ref="D212:D213"/>
    <mergeCell ref="G212:G213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E204:E205"/>
    <mergeCell ref="F204:F205"/>
    <mergeCell ref="G200:G201"/>
    <mergeCell ref="H200:H201"/>
    <mergeCell ref="E202:E203"/>
    <mergeCell ref="F202:F203"/>
    <mergeCell ref="G202:G203"/>
    <mergeCell ref="H202:H203"/>
    <mergeCell ref="E200:E201"/>
    <mergeCell ref="F200:F201"/>
    <mergeCell ref="A204:A205"/>
    <mergeCell ref="B204:B205"/>
    <mergeCell ref="C204:C205"/>
    <mergeCell ref="D204:D205"/>
    <mergeCell ref="G204:G205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192:I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A196:A197"/>
    <mergeCell ref="B196:B197"/>
    <mergeCell ref="C196:C197"/>
    <mergeCell ref="D196:D197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88:E189"/>
    <mergeCell ref="F188:F189"/>
    <mergeCell ref="G196:G197"/>
    <mergeCell ref="H196:H197"/>
    <mergeCell ref="E196:E197"/>
    <mergeCell ref="F196:F197"/>
    <mergeCell ref="G188:G189"/>
    <mergeCell ref="H188:H189"/>
    <mergeCell ref="F192:F193"/>
    <mergeCell ref="G192:G193"/>
    <mergeCell ref="A188:A189"/>
    <mergeCell ref="B188:B189"/>
    <mergeCell ref="C188:C189"/>
    <mergeCell ref="D188:D189"/>
    <mergeCell ref="I188:I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B192:B193"/>
    <mergeCell ref="C192:C193"/>
    <mergeCell ref="D192:D193"/>
    <mergeCell ref="E192:E193"/>
    <mergeCell ref="G184:G185"/>
    <mergeCell ref="H192:H193"/>
    <mergeCell ref="A180:A181"/>
    <mergeCell ref="B180:B181"/>
    <mergeCell ref="C180:C181"/>
    <mergeCell ref="D180:D181"/>
    <mergeCell ref="A182:A183"/>
    <mergeCell ref="B182:B183"/>
    <mergeCell ref="C182:C183"/>
    <mergeCell ref="D182:D183"/>
    <mergeCell ref="G180:G181"/>
    <mergeCell ref="H180:H181"/>
    <mergeCell ref="E182:E183"/>
    <mergeCell ref="F182:F183"/>
    <mergeCell ref="G182:G183"/>
    <mergeCell ref="H182:H183"/>
    <mergeCell ref="E180:E181"/>
    <mergeCell ref="F180:F181"/>
    <mergeCell ref="B184:B185"/>
    <mergeCell ref="C184:C185"/>
    <mergeCell ref="D184:D185"/>
    <mergeCell ref="F184:F185"/>
    <mergeCell ref="E184:E185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4:A185"/>
    <mergeCell ref="A172:A173"/>
    <mergeCell ref="B172:B173"/>
    <mergeCell ref="C172:C173"/>
    <mergeCell ref="D172:D173"/>
    <mergeCell ref="A174:A175"/>
    <mergeCell ref="B174:B175"/>
    <mergeCell ref="C174:C175"/>
    <mergeCell ref="D174:D175"/>
    <mergeCell ref="E176:E177"/>
    <mergeCell ref="F176:F177"/>
    <mergeCell ref="G172:G173"/>
    <mergeCell ref="H172:H173"/>
    <mergeCell ref="E174:E175"/>
    <mergeCell ref="F174:F175"/>
    <mergeCell ref="G174:G175"/>
    <mergeCell ref="H174:H175"/>
    <mergeCell ref="E172:E173"/>
    <mergeCell ref="F172:F173"/>
    <mergeCell ref="A176:A177"/>
    <mergeCell ref="B176:B177"/>
    <mergeCell ref="C176:C177"/>
    <mergeCell ref="D176:D177"/>
    <mergeCell ref="G176:G177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E168:E169"/>
    <mergeCell ref="F168:F169"/>
    <mergeCell ref="G164:G165"/>
    <mergeCell ref="H164:H165"/>
    <mergeCell ref="E166:E167"/>
    <mergeCell ref="F166:F167"/>
    <mergeCell ref="G166:G167"/>
    <mergeCell ref="H166:H167"/>
    <mergeCell ref="E164:E165"/>
    <mergeCell ref="F164:F165"/>
    <mergeCell ref="A168:A169"/>
    <mergeCell ref="B168:B169"/>
    <mergeCell ref="C168:C169"/>
    <mergeCell ref="D168:D169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E160:E161"/>
    <mergeCell ref="F160:F161"/>
    <mergeCell ref="G156:G157"/>
    <mergeCell ref="H156:H157"/>
    <mergeCell ref="E158:E159"/>
    <mergeCell ref="F158:F159"/>
    <mergeCell ref="G158:G159"/>
    <mergeCell ref="H158:H159"/>
    <mergeCell ref="E156:E157"/>
    <mergeCell ref="F156:F157"/>
    <mergeCell ref="A160:A161"/>
    <mergeCell ref="B160:B161"/>
    <mergeCell ref="C160:C161"/>
    <mergeCell ref="D160:D161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E152:E153"/>
    <mergeCell ref="F152:F153"/>
    <mergeCell ref="G148:G149"/>
    <mergeCell ref="H148:H149"/>
    <mergeCell ref="E150:E151"/>
    <mergeCell ref="F150:F151"/>
    <mergeCell ref="G150:G151"/>
    <mergeCell ref="H150:H151"/>
    <mergeCell ref="E148:E149"/>
    <mergeCell ref="F148:F149"/>
    <mergeCell ref="A152:A153"/>
    <mergeCell ref="B152:B153"/>
    <mergeCell ref="C152:C153"/>
    <mergeCell ref="D152:D153"/>
    <mergeCell ref="G152:G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40:A141"/>
    <mergeCell ref="B140:B141"/>
    <mergeCell ref="C140:C141"/>
    <mergeCell ref="D140:D141"/>
    <mergeCell ref="A142:A143"/>
    <mergeCell ref="B142:B143"/>
    <mergeCell ref="C142:C143"/>
    <mergeCell ref="D142:D143"/>
    <mergeCell ref="E144:E145"/>
    <mergeCell ref="F144:F145"/>
    <mergeCell ref="G140:G141"/>
    <mergeCell ref="H140:H141"/>
    <mergeCell ref="E142:E143"/>
    <mergeCell ref="F142:F143"/>
    <mergeCell ref="G142:G143"/>
    <mergeCell ref="H142:H143"/>
    <mergeCell ref="E140:E141"/>
    <mergeCell ref="F140:F141"/>
    <mergeCell ref="A144:A145"/>
    <mergeCell ref="B144:B145"/>
    <mergeCell ref="C144:C145"/>
    <mergeCell ref="D144:D145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E136:E137"/>
    <mergeCell ref="F136:F137"/>
    <mergeCell ref="G132:G133"/>
    <mergeCell ref="H132:H133"/>
    <mergeCell ref="E134:E135"/>
    <mergeCell ref="F134:F135"/>
    <mergeCell ref="G134:G135"/>
    <mergeCell ref="H134:H135"/>
    <mergeCell ref="E132:E133"/>
    <mergeCell ref="F132:F133"/>
    <mergeCell ref="A136:A137"/>
    <mergeCell ref="B136:B137"/>
    <mergeCell ref="C136:C137"/>
    <mergeCell ref="D136:D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E128:E129"/>
    <mergeCell ref="F128:F129"/>
    <mergeCell ref="G124:G125"/>
    <mergeCell ref="H124:H125"/>
    <mergeCell ref="E126:E127"/>
    <mergeCell ref="F126:F127"/>
    <mergeCell ref="G126:G127"/>
    <mergeCell ref="H126:H127"/>
    <mergeCell ref="E124:E125"/>
    <mergeCell ref="F124:F125"/>
    <mergeCell ref="A128:A129"/>
    <mergeCell ref="B128:B129"/>
    <mergeCell ref="C128:C129"/>
    <mergeCell ref="D128:D129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16:A117"/>
    <mergeCell ref="B116:B117"/>
    <mergeCell ref="C116:C117"/>
    <mergeCell ref="D116:D117"/>
    <mergeCell ref="A118:A119"/>
    <mergeCell ref="B118:B119"/>
    <mergeCell ref="C118:C119"/>
    <mergeCell ref="D118:D119"/>
    <mergeCell ref="E120:E121"/>
    <mergeCell ref="F120:F121"/>
    <mergeCell ref="G116:G117"/>
    <mergeCell ref="H116:H117"/>
    <mergeCell ref="E118:E119"/>
    <mergeCell ref="F118:F119"/>
    <mergeCell ref="G118:G119"/>
    <mergeCell ref="H118:H119"/>
    <mergeCell ref="E116:E117"/>
    <mergeCell ref="F116:F117"/>
    <mergeCell ref="A120:A121"/>
    <mergeCell ref="B120:B121"/>
    <mergeCell ref="C120:C121"/>
    <mergeCell ref="D120:D121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E112:E113"/>
    <mergeCell ref="F112:F113"/>
    <mergeCell ref="G108:G109"/>
    <mergeCell ref="H108:H109"/>
    <mergeCell ref="E110:E111"/>
    <mergeCell ref="F110:F111"/>
    <mergeCell ref="G110:G111"/>
    <mergeCell ref="H110:H111"/>
    <mergeCell ref="E108:E109"/>
    <mergeCell ref="F108:F109"/>
    <mergeCell ref="A112:A113"/>
    <mergeCell ref="B112:B113"/>
    <mergeCell ref="C112:C113"/>
    <mergeCell ref="D112:D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E104:E105"/>
    <mergeCell ref="F104:F105"/>
    <mergeCell ref="G100:G101"/>
    <mergeCell ref="H100:H101"/>
    <mergeCell ref="E102:E103"/>
    <mergeCell ref="F102:F103"/>
    <mergeCell ref="G102:G103"/>
    <mergeCell ref="H102:H103"/>
    <mergeCell ref="E100:E101"/>
    <mergeCell ref="F100:F101"/>
    <mergeCell ref="A104:A105"/>
    <mergeCell ref="B104:B105"/>
    <mergeCell ref="C104:C105"/>
    <mergeCell ref="D104:D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92:A93"/>
    <mergeCell ref="B92:B93"/>
    <mergeCell ref="C92:C93"/>
    <mergeCell ref="D92:D93"/>
    <mergeCell ref="A94:A95"/>
    <mergeCell ref="B94:B95"/>
    <mergeCell ref="C94:C95"/>
    <mergeCell ref="D94:D95"/>
    <mergeCell ref="E96:E97"/>
    <mergeCell ref="F96:F97"/>
    <mergeCell ref="G92:G93"/>
    <mergeCell ref="H92:H93"/>
    <mergeCell ref="E94:E95"/>
    <mergeCell ref="F94:F95"/>
    <mergeCell ref="G94:G95"/>
    <mergeCell ref="H94:H95"/>
    <mergeCell ref="E92:E93"/>
    <mergeCell ref="F92:F93"/>
    <mergeCell ref="A96:A97"/>
    <mergeCell ref="B96:B97"/>
    <mergeCell ref="C96:C97"/>
    <mergeCell ref="D96:D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84:A85"/>
    <mergeCell ref="B84:B85"/>
    <mergeCell ref="C84:C85"/>
    <mergeCell ref="D84:D85"/>
    <mergeCell ref="A86:A87"/>
    <mergeCell ref="B86:B87"/>
    <mergeCell ref="C86:C87"/>
    <mergeCell ref="D86:D87"/>
    <mergeCell ref="E88:E89"/>
    <mergeCell ref="F88:F89"/>
    <mergeCell ref="G84:G85"/>
    <mergeCell ref="H84:H85"/>
    <mergeCell ref="E86:E87"/>
    <mergeCell ref="F86:F87"/>
    <mergeCell ref="G86:G87"/>
    <mergeCell ref="H86:H87"/>
    <mergeCell ref="E84:E85"/>
    <mergeCell ref="F84:F85"/>
    <mergeCell ref="A88:A89"/>
    <mergeCell ref="B88:B89"/>
    <mergeCell ref="C88:C89"/>
    <mergeCell ref="D88:D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76:A77"/>
    <mergeCell ref="B76:B77"/>
    <mergeCell ref="C76:C77"/>
    <mergeCell ref="D76:D77"/>
    <mergeCell ref="A78:A79"/>
    <mergeCell ref="B78:B79"/>
    <mergeCell ref="C78:C79"/>
    <mergeCell ref="D78:D79"/>
    <mergeCell ref="E80:E81"/>
    <mergeCell ref="F80:F81"/>
    <mergeCell ref="G76:G77"/>
    <mergeCell ref="H76:H77"/>
    <mergeCell ref="E78:E79"/>
    <mergeCell ref="F78:F79"/>
    <mergeCell ref="G78:G79"/>
    <mergeCell ref="H78:H79"/>
    <mergeCell ref="E76:E77"/>
    <mergeCell ref="F76:F77"/>
    <mergeCell ref="A80:A81"/>
    <mergeCell ref="B80:B81"/>
    <mergeCell ref="C80:C81"/>
    <mergeCell ref="D80:D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67:A68"/>
    <mergeCell ref="B67:B68"/>
    <mergeCell ref="C67:C68"/>
    <mergeCell ref="D67:D68"/>
    <mergeCell ref="A69:A70"/>
    <mergeCell ref="B69:B70"/>
    <mergeCell ref="C69:C70"/>
    <mergeCell ref="D69:D70"/>
    <mergeCell ref="E72:E73"/>
    <mergeCell ref="F72:F73"/>
    <mergeCell ref="G67:G68"/>
    <mergeCell ref="H67:H68"/>
    <mergeCell ref="E69:E70"/>
    <mergeCell ref="F69:F70"/>
    <mergeCell ref="G69:G70"/>
    <mergeCell ref="H69:H70"/>
    <mergeCell ref="E67:E68"/>
    <mergeCell ref="F67:F68"/>
    <mergeCell ref="A72:A73"/>
    <mergeCell ref="B72:B73"/>
    <mergeCell ref="C72:C73"/>
    <mergeCell ref="D72:D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59:A60"/>
    <mergeCell ref="B59:B60"/>
    <mergeCell ref="C59:C60"/>
    <mergeCell ref="D59:D60"/>
    <mergeCell ref="A61:A62"/>
    <mergeCell ref="B61:B62"/>
    <mergeCell ref="C61:C62"/>
    <mergeCell ref="D61:D62"/>
    <mergeCell ref="E63:E64"/>
    <mergeCell ref="F63:F64"/>
    <mergeCell ref="G59:G60"/>
    <mergeCell ref="H59:H60"/>
    <mergeCell ref="E61:E62"/>
    <mergeCell ref="F61:F62"/>
    <mergeCell ref="G61:G62"/>
    <mergeCell ref="H61:H62"/>
    <mergeCell ref="E59:E60"/>
    <mergeCell ref="F59:F60"/>
    <mergeCell ref="A63:A64"/>
    <mergeCell ref="B63:B64"/>
    <mergeCell ref="C63:C64"/>
    <mergeCell ref="D63:D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51:A52"/>
    <mergeCell ref="B51:B52"/>
    <mergeCell ref="C51:C52"/>
    <mergeCell ref="D51:D52"/>
    <mergeCell ref="A53:A54"/>
    <mergeCell ref="B53:B54"/>
    <mergeCell ref="C53:C54"/>
    <mergeCell ref="D53:D54"/>
    <mergeCell ref="E55:E56"/>
    <mergeCell ref="F55:F56"/>
    <mergeCell ref="G51:G52"/>
    <mergeCell ref="H51:H52"/>
    <mergeCell ref="E53:E54"/>
    <mergeCell ref="F53:F54"/>
    <mergeCell ref="G53:G54"/>
    <mergeCell ref="H53:H54"/>
    <mergeCell ref="E51:E52"/>
    <mergeCell ref="F51:F52"/>
    <mergeCell ref="A55:A56"/>
    <mergeCell ref="B55:B56"/>
    <mergeCell ref="C55:C56"/>
    <mergeCell ref="D55:D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43:A44"/>
    <mergeCell ref="B43:B44"/>
    <mergeCell ref="C43:C44"/>
    <mergeCell ref="D43:D44"/>
    <mergeCell ref="A45:A46"/>
    <mergeCell ref="B45:B46"/>
    <mergeCell ref="C45:C46"/>
    <mergeCell ref="D45:D46"/>
    <mergeCell ref="E47:E48"/>
    <mergeCell ref="F47:F48"/>
    <mergeCell ref="G43:G44"/>
    <mergeCell ref="H43:H44"/>
    <mergeCell ref="E45:E46"/>
    <mergeCell ref="F45:F46"/>
    <mergeCell ref="G45:G46"/>
    <mergeCell ref="H45:H46"/>
    <mergeCell ref="E43:E44"/>
    <mergeCell ref="F43:F44"/>
    <mergeCell ref="A47:A48"/>
    <mergeCell ref="B47:B48"/>
    <mergeCell ref="C47:C48"/>
    <mergeCell ref="D47:D48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35:A36"/>
    <mergeCell ref="B35:B36"/>
    <mergeCell ref="C35:C36"/>
    <mergeCell ref="D35:D36"/>
    <mergeCell ref="A37:A38"/>
    <mergeCell ref="B37:B38"/>
    <mergeCell ref="C37:C38"/>
    <mergeCell ref="D37:D38"/>
    <mergeCell ref="E39:E40"/>
    <mergeCell ref="F39:F40"/>
    <mergeCell ref="G35:G36"/>
    <mergeCell ref="H35:H36"/>
    <mergeCell ref="E37:E38"/>
    <mergeCell ref="F37:F38"/>
    <mergeCell ref="G37:G38"/>
    <mergeCell ref="H37:H38"/>
    <mergeCell ref="E35:E36"/>
    <mergeCell ref="F35:F36"/>
    <mergeCell ref="A39:A40"/>
    <mergeCell ref="B39:B40"/>
    <mergeCell ref="C39:C40"/>
    <mergeCell ref="D39:D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G27:G28"/>
    <mergeCell ref="H27:H28"/>
    <mergeCell ref="E29:E30"/>
    <mergeCell ref="F29:F30"/>
    <mergeCell ref="G29:G30"/>
    <mergeCell ref="H29:H30"/>
    <mergeCell ref="E27:E28"/>
    <mergeCell ref="F27:F28"/>
    <mergeCell ref="A31:A32"/>
    <mergeCell ref="B31:B32"/>
    <mergeCell ref="C31:C32"/>
    <mergeCell ref="D31:D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19:A20"/>
    <mergeCell ref="B19:B20"/>
    <mergeCell ref="C19:C20"/>
    <mergeCell ref="D19:D20"/>
    <mergeCell ref="A21:A22"/>
    <mergeCell ref="B21:B22"/>
    <mergeCell ref="C21:C22"/>
    <mergeCell ref="D21:D22"/>
    <mergeCell ref="E23:E24"/>
    <mergeCell ref="F23:F24"/>
    <mergeCell ref="G19:G20"/>
    <mergeCell ref="H19:H20"/>
    <mergeCell ref="E21:E22"/>
    <mergeCell ref="F21:F22"/>
    <mergeCell ref="G21:G22"/>
    <mergeCell ref="H21:H22"/>
    <mergeCell ref="E19:E20"/>
    <mergeCell ref="F19:F20"/>
    <mergeCell ref="A23:A24"/>
    <mergeCell ref="B23:B24"/>
    <mergeCell ref="C23:C24"/>
    <mergeCell ref="D23:D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11:A12"/>
    <mergeCell ref="B11:B12"/>
    <mergeCell ref="C11:C12"/>
    <mergeCell ref="D11:D12"/>
    <mergeCell ref="A13:A14"/>
    <mergeCell ref="B13:B14"/>
    <mergeCell ref="C13:C14"/>
    <mergeCell ref="D13:D14"/>
    <mergeCell ref="E15:E16"/>
    <mergeCell ref="F15:F16"/>
    <mergeCell ref="G11:G12"/>
    <mergeCell ref="H11:H12"/>
    <mergeCell ref="E13:E14"/>
    <mergeCell ref="F13:F14"/>
    <mergeCell ref="G13:G14"/>
    <mergeCell ref="H13:H14"/>
    <mergeCell ref="E11:E12"/>
    <mergeCell ref="F11:F12"/>
    <mergeCell ref="A15:A16"/>
    <mergeCell ref="B15:B16"/>
    <mergeCell ref="C15:C16"/>
    <mergeCell ref="D15:D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5:H5"/>
    <mergeCell ref="A6:A7"/>
    <mergeCell ref="B6:B7"/>
    <mergeCell ref="C6:E6"/>
    <mergeCell ref="F6:F7"/>
    <mergeCell ref="G6:G7"/>
    <mergeCell ref="H6:H7"/>
    <mergeCell ref="G1:H1"/>
    <mergeCell ref="A2:H2"/>
    <mergeCell ref="A3:H3"/>
    <mergeCell ref="A4:H4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" right="0" top="0" bottom="0" header="0.5118110236220472" footer="0.5118110236220472"/>
  <pageSetup horizontalDpi="600" verticalDpi="600" orientation="portrait" paperSize="9" r:id="rId1"/>
  <rowBreaks count="2" manualBreakCount="2">
    <brk id="10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tender1</cp:lastModifiedBy>
  <cp:lastPrinted>2015-12-18T06:28:24Z</cp:lastPrinted>
  <dcterms:created xsi:type="dcterms:W3CDTF">2015-12-18T06:13:03Z</dcterms:created>
  <dcterms:modified xsi:type="dcterms:W3CDTF">2015-12-18T07:17:07Z</dcterms:modified>
  <cp:category/>
  <cp:version/>
  <cp:contentType/>
  <cp:contentStatus/>
</cp:coreProperties>
</file>