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ик\Documents\"/>
    </mc:Choice>
  </mc:AlternateContent>
  <bookViews>
    <workbookView xWindow="2400" yWindow="0" windowWidth="26400" windowHeight="12885"/>
  </bookViews>
  <sheets>
    <sheet name="9 міс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AD52" i="1" s="1"/>
  <c r="D51" i="1"/>
  <c r="C51" i="1"/>
  <c r="AD51" i="1" s="1"/>
  <c r="D50" i="1"/>
  <c r="C50" i="1"/>
  <c r="AD50" i="1" s="1"/>
  <c r="D49" i="1"/>
  <c r="C49" i="1"/>
  <c r="AD49" i="1" s="1"/>
  <c r="D48" i="1"/>
  <c r="C48" i="1"/>
  <c r="AD48" i="1" s="1"/>
  <c r="D47" i="1"/>
  <c r="C47" i="1"/>
  <c r="E47" i="1" s="1"/>
  <c r="D46" i="1"/>
  <c r="C46" i="1"/>
  <c r="E46" i="1" s="1"/>
  <c r="D45" i="1"/>
  <c r="C45" i="1"/>
  <c r="AD45" i="1" s="1"/>
  <c r="D44" i="1"/>
  <c r="C44" i="1"/>
  <c r="AD44" i="1" s="1"/>
  <c r="D43" i="1"/>
  <c r="C43" i="1"/>
  <c r="AD43" i="1" s="1"/>
  <c r="AC41" i="1"/>
  <c r="AC53" i="1" s="1"/>
  <c r="AB41" i="1"/>
  <c r="AB53" i="1" s="1"/>
  <c r="AA41" i="1"/>
  <c r="AA53" i="1" s="1"/>
  <c r="Z41" i="1"/>
  <c r="Z53" i="1" s="1"/>
  <c r="Y41" i="1"/>
  <c r="Y53" i="1" s="1"/>
  <c r="X41" i="1"/>
  <c r="X53" i="1" s="1"/>
  <c r="W41" i="1"/>
  <c r="W53" i="1" s="1"/>
  <c r="V41" i="1"/>
  <c r="V53" i="1" s="1"/>
  <c r="U41" i="1"/>
  <c r="U53" i="1" s="1"/>
  <c r="T41" i="1"/>
  <c r="T53" i="1" s="1"/>
  <c r="S41" i="1"/>
  <c r="S53" i="1" s="1"/>
  <c r="R41" i="1"/>
  <c r="R53" i="1" s="1"/>
  <c r="Q41" i="1"/>
  <c r="Q53" i="1" s="1"/>
  <c r="P41" i="1"/>
  <c r="P53" i="1" s="1"/>
  <c r="O41" i="1"/>
  <c r="O53" i="1" s="1"/>
  <c r="N41" i="1"/>
  <c r="N53" i="1" s="1"/>
  <c r="M41" i="1"/>
  <c r="M53" i="1" s="1"/>
  <c r="L41" i="1"/>
  <c r="L53" i="1" s="1"/>
  <c r="K41" i="1"/>
  <c r="J41" i="1"/>
  <c r="J53" i="1" s="1"/>
  <c r="I41" i="1"/>
  <c r="I53" i="1" s="1"/>
  <c r="H41" i="1"/>
  <c r="H53" i="1" s="1"/>
  <c r="G41" i="1"/>
  <c r="G53" i="1" s="1"/>
  <c r="F41" i="1"/>
  <c r="F53" i="1" s="1"/>
  <c r="C53" i="1" s="1"/>
  <c r="D41" i="1"/>
  <c r="D40" i="1"/>
  <c r="C40" i="1"/>
  <c r="AD40" i="1" s="1"/>
  <c r="D39" i="1"/>
  <c r="C39" i="1"/>
  <c r="E39" i="1" s="1"/>
  <c r="AC37" i="1"/>
  <c r="AB37" i="1"/>
  <c r="AA37" i="1"/>
  <c r="Z37" i="1"/>
  <c r="Y37" i="1"/>
  <c r="X37" i="1"/>
  <c r="W37" i="1"/>
  <c r="V37" i="1"/>
  <c r="U37" i="1"/>
  <c r="T37" i="1"/>
  <c r="S37" i="1"/>
  <c r="Q37" i="1"/>
  <c r="P37" i="1"/>
  <c r="O37" i="1"/>
  <c r="N37" i="1"/>
  <c r="M37" i="1"/>
  <c r="L37" i="1"/>
  <c r="K37" i="1"/>
  <c r="J37" i="1"/>
  <c r="I37" i="1"/>
  <c r="H37" i="1"/>
  <c r="G37" i="1"/>
  <c r="F37" i="1"/>
  <c r="C37" i="1" s="1"/>
  <c r="AD37" i="1" s="1"/>
  <c r="D37" i="1"/>
  <c r="E37" i="1" s="1"/>
  <c r="D36" i="1"/>
  <c r="C36" i="1"/>
  <c r="AD36" i="1" s="1"/>
  <c r="D35" i="1"/>
  <c r="C35" i="1"/>
  <c r="AD35" i="1" s="1"/>
  <c r="D34" i="1"/>
  <c r="C34" i="1"/>
  <c r="AD34" i="1" s="1"/>
  <c r="D33" i="1"/>
  <c r="C33" i="1"/>
  <c r="AD33" i="1" s="1"/>
  <c r="D32" i="1"/>
  <c r="AD32" i="1" s="1"/>
  <c r="C32" i="1"/>
  <c r="W31" i="1"/>
  <c r="D31" i="1"/>
  <c r="AD31" i="1" s="1"/>
  <c r="C31" i="1"/>
  <c r="D30" i="1"/>
  <c r="AD30" i="1" s="1"/>
  <c r="C30" i="1"/>
  <c r="P29" i="1"/>
  <c r="D29" i="1"/>
  <c r="C29" i="1"/>
  <c r="AD29" i="1" s="1"/>
  <c r="D28" i="1"/>
  <c r="C28" i="1"/>
  <c r="E28" i="1" s="1"/>
  <c r="D27" i="1"/>
  <c r="C27" i="1"/>
  <c r="AD27" i="1" s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25" i="1" s="1"/>
  <c r="AD25" i="1" s="1"/>
  <c r="D25" i="1"/>
  <c r="D24" i="1"/>
  <c r="AD24" i="1" s="1"/>
  <c r="C24" i="1"/>
  <c r="D23" i="1"/>
  <c r="AD23" i="1" s="1"/>
  <c r="C23" i="1"/>
  <c r="D22" i="1"/>
  <c r="AD22" i="1" s="1"/>
  <c r="C22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C20" i="1" s="1"/>
  <c r="AD20" i="1" s="1"/>
  <c r="D20" i="1"/>
  <c r="E20" i="1" s="1"/>
  <c r="D19" i="1"/>
  <c r="C19" i="1"/>
  <c r="AD19" i="1" s="1"/>
  <c r="D18" i="1"/>
  <c r="C18" i="1"/>
  <c r="E18" i="1" s="1"/>
  <c r="W17" i="1"/>
  <c r="W11" i="1" s="1"/>
  <c r="W7" i="1" s="1"/>
  <c r="S17" i="1"/>
  <c r="D17" i="1"/>
  <c r="C17" i="1"/>
  <c r="AD17" i="1" s="1"/>
  <c r="D16" i="1"/>
  <c r="AD16" i="1" s="1"/>
  <c r="C16" i="1"/>
  <c r="AD15" i="1"/>
  <c r="P14" i="1"/>
  <c r="C14" i="1" s="1"/>
  <c r="AD14" i="1" s="1"/>
  <c r="D14" i="1"/>
  <c r="U13" i="1"/>
  <c r="S13" i="1"/>
  <c r="S11" i="1" s="1"/>
  <c r="S7" i="1" s="1"/>
  <c r="Q13" i="1"/>
  <c r="O13" i="1"/>
  <c r="O11" i="1" s="1"/>
  <c r="O7" i="1" s="1"/>
  <c r="M13" i="1"/>
  <c r="K13" i="1"/>
  <c r="K11" i="1" s="1"/>
  <c r="D13" i="1"/>
  <c r="AD13" i="1" s="1"/>
  <c r="C13" i="1"/>
  <c r="AC11" i="1"/>
  <c r="AB11" i="1"/>
  <c r="AA11" i="1"/>
  <c r="Z11" i="1"/>
  <c r="Y11" i="1"/>
  <c r="X11" i="1"/>
  <c r="V11" i="1"/>
  <c r="U11" i="1"/>
  <c r="T11" i="1"/>
  <c r="R11" i="1"/>
  <c r="Q11" i="1"/>
  <c r="P11" i="1"/>
  <c r="N11" i="1"/>
  <c r="M11" i="1"/>
  <c r="L11" i="1"/>
  <c r="J11" i="1"/>
  <c r="I11" i="1"/>
  <c r="H11" i="1"/>
  <c r="G11" i="1"/>
  <c r="F11" i="1"/>
  <c r="C11" i="1" s="1"/>
  <c r="D10" i="1"/>
  <c r="AD10" i="1" s="1"/>
  <c r="C10" i="1"/>
  <c r="D9" i="1"/>
  <c r="AD9" i="1" s="1"/>
  <c r="C9" i="1"/>
  <c r="AC7" i="1"/>
  <c r="AB7" i="1"/>
  <c r="AA7" i="1"/>
  <c r="Z7" i="1"/>
  <c r="Y7" i="1"/>
  <c r="X7" i="1"/>
  <c r="V7" i="1"/>
  <c r="U7" i="1"/>
  <c r="T7" i="1"/>
  <c r="R7" i="1"/>
  <c r="Q7" i="1"/>
  <c r="P7" i="1"/>
  <c r="N7" i="1"/>
  <c r="M7" i="1"/>
  <c r="L7" i="1"/>
  <c r="J7" i="1"/>
  <c r="I7" i="1"/>
  <c r="H7" i="1"/>
  <c r="G7" i="1"/>
  <c r="F7" i="1"/>
  <c r="C7" i="1" s="1"/>
  <c r="D11" i="1" l="1"/>
  <c r="E11" i="1" s="1"/>
  <c r="K7" i="1"/>
  <c r="D7" i="1" s="1"/>
  <c r="E7" i="1" s="1"/>
  <c r="E14" i="1"/>
  <c r="E25" i="1"/>
  <c r="K53" i="1"/>
  <c r="D53" i="1" s="1"/>
  <c r="E53" i="1" s="1"/>
  <c r="E9" i="1"/>
  <c r="E10" i="1"/>
  <c r="E13" i="1"/>
  <c r="E16" i="1"/>
  <c r="AD18" i="1"/>
  <c r="E22" i="1"/>
  <c r="E23" i="1"/>
  <c r="E24" i="1"/>
  <c r="AD28" i="1"/>
  <c r="E30" i="1"/>
  <c r="E32" i="1"/>
  <c r="AD39" i="1"/>
  <c r="C41" i="1"/>
  <c r="AD41" i="1" s="1"/>
  <c r="AD46" i="1"/>
  <c r="AD47" i="1"/>
  <c r="E29" i="1"/>
  <c r="E41" i="1" l="1"/>
  <c r="AD7" i="1"/>
  <c r="AD53" i="1" s="1"/>
  <c r="AD11" i="1"/>
</calcChain>
</file>

<file path=xl/sharedStrings.xml><?xml version="1.0" encoding="utf-8"?>
<sst xmlns="http://schemas.openxmlformats.org/spreadsheetml/2006/main" count="124" uniqueCount="96">
  <si>
    <t>Звіт про використання бюджетних коштів за січень-вересень 2017 року</t>
  </si>
  <si>
    <t>КП "Затишне місто"</t>
  </si>
  <si>
    <t>БЮДЖЕТ ЗА 9 міс. 2017р.</t>
  </si>
  <si>
    <t>№ з/п</t>
  </si>
  <si>
    <t>Назва видатків, об'єктів</t>
  </si>
  <si>
    <t xml:space="preserve">Разом </t>
  </si>
  <si>
    <t>січень-весень 2017 року</t>
  </si>
  <si>
    <t>залишок (тис.грн.)</t>
  </si>
  <si>
    <t>план</t>
  </si>
  <si>
    <t>виконано</t>
  </si>
  <si>
    <t>% виконання</t>
  </si>
  <si>
    <t>Видатки (благоустрій)-всього (тис.грн.):</t>
  </si>
  <si>
    <t>в тому числі</t>
  </si>
  <si>
    <t>1.1</t>
  </si>
  <si>
    <t>Заробітна плата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</si>
  <si>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</si>
  <si>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</si>
  <si>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</si>
  <si>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</si>
  <si>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</si>
  <si>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</si>
  <si>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</si>
  <si>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</si>
  <si>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</si>
  <si>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</si>
  <si>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</si>
  <si>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</si>
  <si>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</t>
  </si>
  <si>
    <t>1.3.5</t>
  </si>
  <si>
    <t>посипочний матеріал</t>
  </si>
  <si>
    <t>1.3.6</t>
  </si>
  <si>
    <t>саджанці</t>
  </si>
  <si>
    <t>1.3.7</t>
  </si>
  <si>
    <t>інші (придбання елементів для дитячих майданчиків)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</si>
  <si>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</si>
  <si>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</si>
  <si>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</si>
  <si>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</si>
  <si>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</si>
  <si>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</si>
  <si>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</si>
  <si>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</si>
  <si>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</si>
  <si>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</si>
  <si>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</si>
  <si>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послуги зв"язку, інтернет</t>
  </si>
  <si>
    <t>1.5.2</t>
  </si>
  <si>
    <t>автопослуги</t>
  </si>
  <si>
    <t>1.5.3</t>
  </si>
  <si>
    <t xml:space="preserve">інші послуги (крупні суми розшифрувати) </t>
  </si>
  <si>
    <t>1.5.4</t>
  </si>
  <si>
    <t>оренда приміщень</t>
  </si>
  <si>
    <t>1.5.5</t>
  </si>
  <si>
    <t>послуги з навчання</t>
  </si>
  <si>
    <t>1.5.6</t>
  </si>
  <si>
    <t>послуги з охорони (ковальська 47, новорічна ялинка)</t>
  </si>
  <si>
    <t>1.5.7</t>
  </si>
  <si>
    <t>послуги з комп'ютерного обслуговування</t>
  </si>
  <si>
    <t>1.5.8</t>
  </si>
  <si>
    <t>послуги з ветеринарного обслуговування</t>
  </si>
  <si>
    <t>1.5.10</t>
  </si>
  <si>
    <t xml:space="preserve">послуги з благоустрою територій </t>
  </si>
  <si>
    <t>1.5.11</t>
  </si>
  <si>
    <t>приєднання до електричних мереж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</si>
  <si>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</si>
  <si>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</si>
  <si>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</si>
  <si>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</si>
  <si>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</si>
  <si>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</si>
  <si>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</si>
  <si>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</si>
  <si>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</si>
  <si>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>придбання кущорізів</t>
  </si>
  <si>
    <t>2.2</t>
  </si>
  <si>
    <t>Придбання фрези на бобкет</t>
  </si>
  <si>
    <t>2.3</t>
  </si>
  <si>
    <t>Придбання трактору МТЗ з універсальною стрілою та змінні модулі до неї</t>
  </si>
  <si>
    <t>2.4</t>
  </si>
  <si>
    <t>Придбання саджанців (дерева)</t>
  </si>
  <si>
    <t>2.5</t>
  </si>
  <si>
    <t>Придбання багаторічних насаджень (кущі роз)</t>
  </si>
  <si>
    <t>2.6</t>
  </si>
  <si>
    <t>Придбання причепу двовісного</t>
  </si>
  <si>
    <t>2.7</t>
  </si>
  <si>
    <t>Придбання швонарізчика</t>
  </si>
  <si>
    <t>2.8</t>
  </si>
  <si>
    <t>Придбання косарки роторної</t>
  </si>
  <si>
    <t>2.9</t>
  </si>
  <si>
    <t>Придбання рециклеру</t>
  </si>
  <si>
    <t>2.10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</si>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</sst>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16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0" xfId="0" applyFont="1" applyFill="1"/>
    <xf numFmtId="0" fontId="3" fillId="0" borderId="2" xfId="0" applyFont="1" applyFill="1" applyBorder="1"/>
    <xf numFmtId="0" fontId="10" fillId="0" borderId="0" xfId="0" applyFont="1"/>
    <xf numFmtId="49" fontId="3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left" wrapText="1" shrinkToFit="1"/>
    </xf>
    <xf numFmtId="49" fontId="0" fillId="0" borderId="0" xfId="0" applyNumberFormat="1" applyFont="1"/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/>
    <xf numFmtId="0" fontId="3" fillId="0" borderId="0" xfId="0" applyFont="1"/>
    <xf numFmtId="49" fontId="3" fillId="0" borderId="0" xfId="0" applyNumberFormat="1" applyFont="1" applyFill="1"/>
    <xf numFmtId="0" fontId="1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9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showWhiteSpace="0" view="pageLayout" topLeftCell="A7" zoomScale="80" zoomScaleNormal="80" zoomScalePageLayoutView="80" workbookViewId="0">
      <selection activeCell="J38" sqref="J38"/>
    </sheetView>
  </sheetViews>
  <sheetFormatPr defaultRowHeight="18.75" x14ac:dyDescent="0.3"/>
  <cols>
    <col min="1" max="1" width="8.85546875" style="42" customWidth="1"/>
    <col min="2" max="2" width="63.140625" style="2" customWidth="1"/>
    <col min="3" max="3" width="11.85546875" style="2" customWidth="1"/>
    <col min="4" max="4" width="13.85546875" style="2" customWidth="1"/>
    <col min="5" max="5" width="12.28515625" style="2" customWidth="1"/>
    <col min="6" max="6" width="9.85546875" style="2" customWidth="1"/>
    <col min="7" max="7" width="10.28515625" style="2" customWidth="1"/>
    <col min="8" max="8" width="9.140625" style="2" customWidth="1"/>
    <col min="9" max="9" width="12.28515625" style="2" customWidth="1"/>
    <col min="10" max="10" width="9.140625" style="2" customWidth="1"/>
    <col min="11" max="11" width="12.28515625" style="2" customWidth="1"/>
    <col min="12" max="12" width="10.42578125" style="2" customWidth="1"/>
    <col min="13" max="13" width="12.28515625" style="2" customWidth="1"/>
    <col min="14" max="14" width="9.140625" style="2" customWidth="1"/>
    <col min="15" max="15" width="12.28515625" style="2" customWidth="1"/>
    <col min="16" max="16" width="9.7109375" style="2" customWidth="1"/>
    <col min="17" max="17" width="12.28515625" style="2" customWidth="1"/>
    <col min="18" max="18" width="10.42578125" style="2" customWidth="1"/>
    <col min="19" max="19" width="12.28515625" style="2" customWidth="1"/>
    <col min="20" max="20" width="10.85546875" style="2" customWidth="1"/>
    <col min="21" max="21" width="12.28515625" style="2" customWidth="1"/>
    <col min="22" max="22" width="9.85546875" style="2" customWidth="1"/>
    <col min="23" max="29" width="12.28515625" style="2" customWidth="1"/>
    <col min="30" max="30" width="13.28515625" style="45" customWidth="1"/>
    <col min="31" max="16384" width="9.140625" style="2"/>
  </cols>
  <sheetData>
    <row r="1" spans="1:30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7.25" customHeight="1" x14ac:dyDescent="0.2">
      <c r="A4" s="5" t="s">
        <v>3</v>
      </c>
      <c r="B4" s="6" t="s">
        <v>4</v>
      </c>
      <c r="C4" s="7" t="s">
        <v>5</v>
      </c>
      <c r="D4" s="8"/>
      <c r="E4" s="9"/>
      <c r="F4" s="10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3" t="s">
        <v>7</v>
      </c>
    </row>
    <row r="5" spans="1:30" ht="18.75" customHeight="1" x14ac:dyDescent="0.2">
      <c r="A5" s="5"/>
      <c r="B5" s="6"/>
      <c r="C5" s="14"/>
      <c r="D5" s="15"/>
      <c r="E5" s="16"/>
      <c r="F5" s="10">
        <v>1</v>
      </c>
      <c r="G5" s="12"/>
      <c r="H5" s="10">
        <v>2</v>
      </c>
      <c r="I5" s="12"/>
      <c r="J5" s="10">
        <v>3</v>
      </c>
      <c r="K5" s="12"/>
      <c r="L5" s="10">
        <v>4</v>
      </c>
      <c r="M5" s="12"/>
      <c r="N5" s="10">
        <v>5</v>
      </c>
      <c r="O5" s="12"/>
      <c r="P5" s="10">
        <v>6</v>
      </c>
      <c r="Q5" s="12"/>
      <c r="R5" s="10">
        <v>7</v>
      </c>
      <c r="S5" s="12"/>
      <c r="T5" s="10">
        <v>8</v>
      </c>
      <c r="U5" s="12"/>
      <c r="V5" s="10">
        <v>9</v>
      </c>
      <c r="W5" s="12"/>
      <c r="X5" s="10">
        <v>10</v>
      </c>
      <c r="Y5" s="12"/>
      <c r="Z5" s="10">
        <v>11</v>
      </c>
      <c r="AA5" s="12"/>
      <c r="AB5" s="10">
        <v>12</v>
      </c>
      <c r="AC5" s="12"/>
      <c r="AD5" s="17"/>
    </row>
    <row r="6" spans="1:30" ht="32.25" customHeight="1" x14ac:dyDescent="0.2">
      <c r="A6" s="5"/>
      <c r="B6" s="6"/>
      <c r="C6" s="18" t="s">
        <v>8</v>
      </c>
      <c r="D6" s="18" t="s">
        <v>9</v>
      </c>
      <c r="E6" s="19" t="s">
        <v>10</v>
      </c>
      <c r="F6" s="18" t="s">
        <v>8</v>
      </c>
      <c r="G6" s="18" t="s">
        <v>9</v>
      </c>
      <c r="H6" s="18" t="s">
        <v>8</v>
      </c>
      <c r="I6" s="18" t="s">
        <v>9</v>
      </c>
      <c r="J6" s="18" t="s">
        <v>8</v>
      </c>
      <c r="K6" s="18" t="s">
        <v>9</v>
      </c>
      <c r="L6" s="18" t="s">
        <v>8</v>
      </c>
      <c r="M6" s="18" t="s">
        <v>9</v>
      </c>
      <c r="N6" s="18" t="s">
        <v>8</v>
      </c>
      <c r="O6" s="18" t="s">
        <v>9</v>
      </c>
      <c r="P6" s="18" t="s">
        <v>8</v>
      </c>
      <c r="Q6" s="18" t="s">
        <v>9</v>
      </c>
      <c r="R6" s="18" t="s">
        <v>8</v>
      </c>
      <c r="S6" s="18" t="s">
        <v>9</v>
      </c>
      <c r="T6" s="18" t="s">
        <v>8</v>
      </c>
      <c r="U6" s="18" t="s">
        <v>9</v>
      </c>
      <c r="V6" s="18" t="s">
        <v>8</v>
      </c>
      <c r="W6" s="18" t="s">
        <v>9</v>
      </c>
      <c r="X6" s="18" t="s">
        <v>8</v>
      </c>
      <c r="Y6" s="18" t="s">
        <v>9</v>
      </c>
      <c r="Z6" s="18" t="s">
        <v>8</v>
      </c>
      <c r="AA6" s="18" t="s">
        <v>9</v>
      </c>
      <c r="AB6" s="18" t="s">
        <v>8</v>
      </c>
      <c r="AC6" s="18" t="s">
        <v>9</v>
      </c>
      <c r="AD6" s="20"/>
    </row>
    <row r="7" spans="1:30" x14ac:dyDescent="0.2">
      <c r="A7" s="21">
        <v>1</v>
      </c>
      <c r="B7" s="22" t="s">
        <v>11</v>
      </c>
      <c r="C7" s="23">
        <f>F7+H7+J7+L7+N7+P7+R7+T7+V7+X7+Z7+AB7</f>
        <v>13479.800000000003</v>
      </c>
      <c r="D7" s="23">
        <f>G7+I7+K7+M7+O7+Q7+S7+U7+W7+Y7+AA7+AC7</f>
        <v>12760</v>
      </c>
      <c r="E7" s="23">
        <f>D7/C7%</f>
        <v>94.660158162583997</v>
      </c>
      <c r="F7" s="23">
        <f t="shared" ref="F7:AC7" si="0">F9+F10+F11+F20+F25+F37</f>
        <v>1003.3</v>
      </c>
      <c r="G7" s="24">
        <f>G9+G10+G11+G20+G25+G37</f>
        <v>381.5</v>
      </c>
      <c r="H7" s="23">
        <f t="shared" si="0"/>
        <v>1164</v>
      </c>
      <c r="I7" s="24">
        <f t="shared" si="0"/>
        <v>1163.8</v>
      </c>
      <c r="J7" s="23">
        <f t="shared" si="0"/>
        <v>1331.5</v>
      </c>
      <c r="K7" s="24">
        <f t="shared" si="0"/>
        <v>1308.2</v>
      </c>
      <c r="L7" s="23">
        <f>L9+L10+L11+L20+L25+L37</f>
        <v>1909.1000000000001</v>
      </c>
      <c r="M7" s="23">
        <f t="shared" si="0"/>
        <v>1248.9999999999995</v>
      </c>
      <c r="N7" s="23">
        <f t="shared" si="0"/>
        <v>1480.9</v>
      </c>
      <c r="O7" s="24">
        <f t="shared" si="0"/>
        <v>2131.4</v>
      </c>
      <c r="P7" s="23">
        <f t="shared" si="0"/>
        <v>1748.2</v>
      </c>
      <c r="Q7" s="24">
        <f t="shared" si="0"/>
        <v>2008.6</v>
      </c>
      <c r="R7" s="23">
        <f t="shared" si="0"/>
        <v>1720.2</v>
      </c>
      <c r="S7" s="24">
        <f t="shared" si="0"/>
        <v>1716.3999999999999</v>
      </c>
      <c r="T7" s="24">
        <f t="shared" si="0"/>
        <v>1680.0000000000002</v>
      </c>
      <c r="U7" s="24">
        <f t="shared" si="0"/>
        <v>1367.9</v>
      </c>
      <c r="V7" s="24">
        <f t="shared" si="0"/>
        <v>1442.6000000000001</v>
      </c>
      <c r="W7" s="24">
        <f t="shared" si="0"/>
        <v>1433.1999999999998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0</v>
      </c>
      <c r="AC7" s="24">
        <f t="shared" si="0"/>
        <v>0</v>
      </c>
      <c r="AD7" s="23">
        <f>C7-D7</f>
        <v>719.80000000000291</v>
      </c>
    </row>
    <row r="8" spans="1:30" x14ac:dyDescent="0.2">
      <c r="A8" s="25"/>
      <c r="B8" s="26" t="s">
        <v>12</v>
      </c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x14ac:dyDescent="0.2">
      <c r="A9" s="25" t="s">
        <v>13</v>
      </c>
      <c r="B9" s="29" t="s">
        <v>14</v>
      </c>
      <c r="C9" s="27">
        <f>F9+H9+J9+L9+N9+P9+R9+T9+V9+X9+Z9+AB9</f>
        <v>6010.6</v>
      </c>
      <c r="D9" s="27">
        <f>G9+I9+K9+M9+O9+Q9+S9+U9+W9+Y9+AA9+AC9</f>
        <v>5886.5</v>
      </c>
      <c r="E9" s="27">
        <f>D9/C9%</f>
        <v>97.935314278108677</v>
      </c>
      <c r="F9" s="28">
        <v>524.1</v>
      </c>
      <c r="G9" s="28">
        <v>343.6</v>
      </c>
      <c r="H9" s="28">
        <v>582.79999999999995</v>
      </c>
      <c r="I9" s="28">
        <v>665.8</v>
      </c>
      <c r="J9" s="28">
        <v>575.29999999999995</v>
      </c>
      <c r="K9" s="28">
        <v>620</v>
      </c>
      <c r="L9" s="28">
        <v>635.70000000000005</v>
      </c>
      <c r="M9" s="28">
        <v>638.5</v>
      </c>
      <c r="N9" s="28">
        <v>682.1</v>
      </c>
      <c r="O9" s="28">
        <v>636.6</v>
      </c>
      <c r="P9" s="28">
        <v>707.3</v>
      </c>
      <c r="Q9" s="28">
        <v>771.5</v>
      </c>
      <c r="R9" s="28">
        <v>797.3</v>
      </c>
      <c r="S9" s="28">
        <v>703.3</v>
      </c>
      <c r="T9" s="28">
        <v>761.5</v>
      </c>
      <c r="U9" s="28">
        <v>716.4</v>
      </c>
      <c r="V9" s="28">
        <v>744.5</v>
      </c>
      <c r="W9" s="28">
        <v>790.8</v>
      </c>
      <c r="X9" s="28"/>
      <c r="Y9" s="28"/>
      <c r="Z9" s="28"/>
      <c r="AA9" s="28"/>
      <c r="AB9" s="28"/>
      <c r="AC9" s="28"/>
      <c r="AD9" s="28">
        <f>C9-D9</f>
        <v>124.10000000000036</v>
      </c>
    </row>
    <row r="10" spans="1:30" x14ac:dyDescent="0.2">
      <c r="A10" s="25" t="s">
        <v>15</v>
      </c>
      <c r="B10" s="29" t="s">
        <v>16</v>
      </c>
      <c r="C10" s="27">
        <f t="shared" ref="C10:D53" si="1">F10+H10+J10+L10+N10+P10+R10+T10+V10+X10+Z10+AB10</f>
        <v>1287.8999999999999</v>
      </c>
      <c r="D10" s="27">
        <f t="shared" si="1"/>
        <v>1239.5000000000002</v>
      </c>
      <c r="E10" s="27">
        <f>D10/C10%</f>
        <v>96.241944250330022</v>
      </c>
      <c r="F10" s="28">
        <v>115.3</v>
      </c>
      <c r="G10" s="28">
        <v>37.9</v>
      </c>
      <c r="H10" s="28">
        <v>86.9</v>
      </c>
      <c r="I10" s="28">
        <v>142.80000000000001</v>
      </c>
      <c r="J10" s="28">
        <v>126.6</v>
      </c>
      <c r="K10" s="28">
        <v>138.4</v>
      </c>
      <c r="L10" s="28">
        <v>137.69999999999999</v>
      </c>
      <c r="M10" s="28">
        <v>136.30000000000001</v>
      </c>
      <c r="N10" s="28">
        <v>145.6</v>
      </c>
      <c r="O10" s="28">
        <v>135.6</v>
      </c>
      <c r="P10" s="28">
        <v>155.6</v>
      </c>
      <c r="Q10" s="28">
        <v>165.1</v>
      </c>
      <c r="R10" s="28">
        <v>170.7</v>
      </c>
      <c r="S10" s="28">
        <v>162.1</v>
      </c>
      <c r="T10" s="28">
        <v>167.5</v>
      </c>
      <c r="U10" s="28">
        <v>168.4</v>
      </c>
      <c r="V10" s="28">
        <v>182</v>
      </c>
      <c r="W10" s="28">
        <v>152.9</v>
      </c>
      <c r="X10" s="28"/>
      <c r="Y10" s="28"/>
      <c r="Z10" s="28"/>
      <c r="AA10" s="28"/>
      <c r="AB10" s="28"/>
      <c r="AC10" s="28"/>
      <c r="AD10" s="28">
        <f>C10-D10</f>
        <v>48.399999999999636</v>
      </c>
    </row>
    <row r="11" spans="1:30" x14ac:dyDescent="0.2">
      <c r="A11" s="25" t="s">
        <v>17</v>
      </c>
      <c r="B11" s="29" t="s">
        <v>18</v>
      </c>
      <c r="C11" s="27">
        <f t="shared" si="1"/>
        <v>4554.2999999999993</v>
      </c>
      <c r="D11" s="27">
        <f t="shared" si="1"/>
        <v>4064</v>
      </c>
      <c r="E11" s="27">
        <f>D11/C11%</f>
        <v>89.234349954987607</v>
      </c>
      <c r="F11" s="28">
        <f>SUM(F12:F19)</f>
        <v>218.5</v>
      </c>
      <c r="G11" s="28">
        <f t="shared" ref="G11:R11" si="2">SUM(G12:G19)</f>
        <v>0</v>
      </c>
      <c r="H11" s="27">
        <f t="shared" si="2"/>
        <v>271</v>
      </c>
      <c r="I11" s="28">
        <f t="shared" si="2"/>
        <v>97.3</v>
      </c>
      <c r="J11" s="28">
        <f>SUM(J12:J19)</f>
        <v>428.9</v>
      </c>
      <c r="K11" s="28">
        <f t="shared" si="2"/>
        <v>349.90000000000003</v>
      </c>
      <c r="L11" s="28">
        <f t="shared" si="2"/>
        <v>955.8</v>
      </c>
      <c r="M11" s="28">
        <f t="shared" si="2"/>
        <v>270.89999999999998</v>
      </c>
      <c r="N11" s="28">
        <f t="shared" si="2"/>
        <v>495.5</v>
      </c>
      <c r="O11" s="28">
        <f t="shared" si="2"/>
        <v>1181.2</v>
      </c>
      <c r="P11" s="28">
        <f t="shared" si="2"/>
        <v>695.5</v>
      </c>
      <c r="Q11" s="28">
        <f t="shared" si="2"/>
        <v>887.40000000000009</v>
      </c>
      <c r="R11" s="28">
        <f t="shared" si="2"/>
        <v>564.29999999999995</v>
      </c>
      <c r="S11" s="28">
        <f>SUM(S12:S19)</f>
        <v>653.6</v>
      </c>
      <c r="T11" s="28">
        <f>SUM(T12:T19)</f>
        <v>588.9</v>
      </c>
      <c r="U11" s="28">
        <f>SUM(U12:U19)</f>
        <v>326.10000000000002</v>
      </c>
      <c r="V11" s="28">
        <f>SUM(V12:V19)</f>
        <v>335.9</v>
      </c>
      <c r="W11" s="28">
        <f>SUM(W12:W19)</f>
        <v>297.60000000000002</v>
      </c>
      <c r="X11" s="28">
        <f t="shared" ref="X11:AC11" si="3">SUM(X12:X19)</f>
        <v>0</v>
      </c>
      <c r="Y11" s="28">
        <f t="shared" si="3"/>
        <v>0</v>
      </c>
      <c r="Z11" s="28">
        <f t="shared" si="3"/>
        <v>0</v>
      </c>
      <c r="AA11" s="28">
        <f t="shared" si="3"/>
        <v>0</v>
      </c>
      <c r="AB11" s="28">
        <f t="shared" si="3"/>
        <v>0</v>
      </c>
      <c r="AC11" s="28">
        <f t="shared" si="3"/>
        <v>0</v>
      </c>
      <c r="AD11" s="28">
        <f>C11-D11</f>
        <v>490.29999999999927</v>
      </c>
    </row>
    <row r="12" spans="1:30" x14ac:dyDescent="0.2">
      <c r="A12" s="25"/>
      <c r="B12" s="29" t="s">
        <v>19</v>
      </c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x14ac:dyDescent="0.2">
      <c r="A13" s="25" t="s">
        <v>20</v>
      </c>
      <c r="B13" s="29" t="s">
        <v>21</v>
      </c>
      <c r="C13" s="27">
        <f>F13+H13+J13+L13+N13+P13+R13+T13+V13+X13+Z13+AB13</f>
        <v>2192.7999999999997</v>
      </c>
      <c r="D13" s="27">
        <f>G13+I13+K13+M13+O13+Q13+S13+U13+W13+Y13+AA13+AC13</f>
        <v>2050.5</v>
      </c>
      <c r="E13" s="27">
        <f>D13/C13%</f>
        <v>93.510580080262685</v>
      </c>
      <c r="F13" s="30"/>
      <c r="G13" s="30"/>
      <c r="H13" s="30">
        <v>171</v>
      </c>
      <c r="I13" s="30">
        <v>11.4</v>
      </c>
      <c r="J13" s="30">
        <v>270.89999999999998</v>
      </c>
      <c r="K13" s="30">
        <f>146.9+18.5</f>
        <v>165.4</v>
      </c>
      <c r="L13" s="31">
        <v>489.9</v>
      </c>
      <c r="M13" s="31">
        <f>198.9+3.2</f>
        <v>202.1</v>
      </c>
      <c r="N13" s="31">
        <v>328.9</v>
      </c>
      <c r="O13" s="31">
        <f>850.3+12.7</f>
        <v>863</v>
      </c>
      <c r="P13" s="31">
        <v>220.1</v>
      </c>
      <c r="Q13" s="31">
        <f>168.7+14.1</f>
        <v>182.79999999999998</v>
      </c>
      <c r="R13" s="31">
        <v>188.5</v>
      </c>
      <c r="S13" s="31">
        <f>220.5+1.4</f>
        <v>221.9</v>
      </c>
      <c r="T13" s="31">
        <v>237.6</v>
      </c>
      <c r="U13" s="31">
        <f>229.8+18.5</f>
        <v>248.3</v>
      </c>
      <c r="V13" s="31">
        <v>285.89999999999998</v>
      </c>
      <c r="W13" s="31">
        <v>155.6</v>
      </c>
      <c r="X13" s="31"/>
      <c r="Y13" s="31"/>
      <c r="Z13" s="31"/>
      <c r="AA13" s="31"/>
      <c r="AB13" s="31"/>
      <c r="AC13" s="31"/>
      <c r="AD13" s="27">
        <f>C13-D13</f>
        <v>142.29999999999973</v>
      </c>
    </row>
    <row r="14" spans="1:30" x14ac:dyDescent="0.2">
      <c r="A14" s="25" t="s">
        <v>22</v>
      </c>
      <c r="B14" s="29" t="s">
        <v>23</v>
      </c>
      <c r="C14" s="27">
        <f>F14+H14+J14+L14+N14+P14+R14+T14+V14+X14+Z14+AB14</f>
        <v>1355</v>
      </c>
      <c r="D14" s="27">
        <f>G14+I14+K14+M14+O14+Q14+S14+U14+W14+Y14+AA14+AC14</f>
        <v>1055.0999999999999</v>
      </c>
      <c r="E14" s="27">
        <f>D14/C14%</f>
        <v>77.867158671586708</v>
      </c>
      <c r="F14" s="30">
        <v>40</v>
      </c>
      <c r="G14" s="30"/>
      <c r="H14" s="30">
        <v>40</v>
      </c>
      <c r="I14" s="30">
        <v>44.5</v>
      </c>
      <c r="J14" s="30">
        <v>120</v>
      </c>
      <c r="K14" s="30">
        <v>148.69999999999999</v>
      </c>
      <c r="L14" s="31">
        <v>340.9</v>
      </c>
      <c r="M14" s="31">
        <v>46.5</v>
      </c>
      <c r="N14" s="31">
        <v>116.6</v>
      </c>
      <c r="O14" s="31">
        <v>269.3</v>
      </c>
      <c r="P14" s="31">
        <f>199.9+19</f>
        <v>218.9</v>
      </c>
      <c r="Q14" s="31">
        <v>316.2</v>
      </c>
      <c r="R14" s="31">
        <v>138.80000000000001</v>
      </c>
      <c r="S14" s="31">
        <v>186.9</v>
      </c>
      <c r="T14" s="31">
        <v>309.8</v>
      </c>
      <c r="U14" s="31">
        <v>9.3000000000000007</v>
      </c>
      <c r="V14" s="31">
        <v>30</v>
      </c>
      <c r="W14" s="31">
        <v>33.700000000000003</v>
      </c>
      <c r="X14" s="31"/>
      <c r="Y14" s="31"/>
      <c r="Z14" s="31"/>
      <c r="AA14" s="31"/>
      <c r="AB14" s="31"/>
      <c r="AC14" s="31"/>
      <c r="AD14" s="28">
        <f t="shared" ref="AD14:AD20" si="4">C14-D14</f>
        <v>299.90000000000009</v>
      </c>
    </row>
    <row r="15" spans="1:30" x14ac:dyDescent="0.2">
      <c r="A15" s="25" t="s">
        <v>24</v>
      </c>
      <c r="B15" s="29" t="s">
        <v>25</v>
      </c>
      <c r="C15" s="27"/>
      <c r="D15" s="27"/>
      <c r="E15" s="27"/>
      <c r="F15" s="30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8">
        <f t="shared" si="4"/>
        <v>0</v>
      </c>
    </row>
    <row r="16" spans="1:30" x14ac:dyDescent="0.2">
      <c r="A16" s="25" t="s">
        <v>26</v>
      </c>
      <c r="B16" s="29" t="s">
        <v>27</v>
      </c>
      <c r="C16" s="27">
        <f t="shared" si="1"/>
        <v>430</v>
      </c>
      <c r="D16" s="27">
        <f>G16+I16+K16+M16+O16+Q16+S16+U16+W16+Y16+AA16+AC16</f>
        <v>409.4</v>
      </c>
      <c r="E16" s="27">
        <f>D16/C16%</f>
        <v>95.20930232558139</v>
      </c>
      <c r="F16" s="30"/>
      <c r="G16" s="30"/>
      <c r="H16" s="30">
        <v>60</v>
      </c>
      <c r="I16" s="30">
        <v>41.4</v>
      </c>
      <c r="J16" s="30">
        <v>38</v>
      </c>
      <c r="K16" s="30">
        <v>35.799999999999997</v>
      </c>
      <c r="L16" s="31">
        <v>125</v>
      </c>
      <c r="M16" s="31">
        <v>22.3</v>
      </c>
      <c r="N16" s="31">
        <v>50</v>
      </c>
      <c r="O16" s="31">
        <v>48.9</v>
      </c>
      <c r="P16" s="31">
        <v>57.5</v>
      </c>
      <c r="Q16" s="31">
        <v>177.6</v>
      </c>
      <c r="R16" s="31">
        <v>38</v>
      </c>
      <c r="S16" s="31">
        <v>42</v>
      </c>
      <c r="T16" s="31">
        <v>41.5</v>
      </c>
      <c r="U16" s="31">
        <v>41.4</v>
      </c>
      <c r="V16" s="31">
        <v>20</v>
      </c>
      <c r="W16" s="31"/>
      <c r="X16" s="31"/>
      <c r="Y16" s="31"/>
      <c r="Z16" s="31"/>
      <c r="AA16" s="31"/>
      <c r="AB16" s="31"/>
      <c r="AC16" s="31"/>
      <c r="AD16" s="28">
        <f t="shared" si="4"/>
        <v>20.600000000000023</v>
      </c>
    </row>
    <row r="17" spans="1:32" x14ac:dyDescent="0.2">
      <c r="A17" s="25" t="s">
        <v>28</v>
      </c>
      <c r="B17" s="29" t="s">
        <v>29</v>
      </c>
      <c r="C17" s="27">
        <f t="shared" si="1"/>
        <v>398</v>
      </c>
      <c r="D17" s="27">
        <f>G17+I17+K17+M17+O17+Q17+S17+U17+W17+Y17+AA17+AC17</f>
        <v>378.20000000000005</v>
      </c>
      <c r="E17" s="27"/>
      <c r="F17" s="32"/>
      <c r="G17" s="32"/>
      <c r="H17" s="32"/>
      <c r="I17" s="32"/>
      <c r="J17" s="32"/>
      <c r="K17" s="32"/>
      <c r="L17" s="33"/>
      <c r="M17" s="33"/>
      <c r="N17" s="33"/>
      <c r="O17" s="33"/>
      <c r="P17" s="31">
        <v>199</v>
      </c>
      <c r="Q17" s="31">
        <v>101.2</v>
      </c>
      <c r="R17" s="31">
        <v>199</v>
      </c>
      <c r="S17" s="31">
        <f>91+50.6</f>
        <v>141.6</v>
      </c>
      <c r="T17" s="31"/>
      <c r="U17" s="31">
        <v>27.1</v>
      </c>
      <c r="V17" s="31"/>
      <c r="W17" s="31">
        <f>45.1+24.5+38.7</f>
        <v>108.3</v>
      </c>
      <c r="X17" s="31"/>
      <c r="Y17" s="31"/>
      <c r="Z17" s="31"/>
      <c r="AA17" s="31"/>
      <c r="AB17" s="31"/>
      <c r="AC17" s="31"/>
      <c r="AD17" s="28">
        <f t="shared" si="4"/>
        <v>19.799999999999955</v>
      </c>
      <c r="AE17" s="34"/>
      <c r="AF17" s="34"/>
    </row>
    <row r="18" spans="1:32" x14ac:dyDescent="0.2">
      <c r="A18" s="25" t="s">
        <v>30</v>
      </c>
      <c r="B18" s="29" t="s">
        <v>31</v>
      </c>
      <c r="C18" s="27">
        <f t="shared" si="1"/>
        <v>178.5</v>
      </c>
      <c r="D18" s="27">
        <f t="shared" si="1"/>
        <v>170.8</v>
      </c>
      <c r="E18" s="27">
        <f>D18/C18%</f>
        <v>95.686274509803937</v>
      </c>
      <c r="F18" s="30">
        <v>178.5</v>
      </c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1">
        <v>109.6</v>
      </c>
      <c r="R18" s="31"/>
      <c r="S18" s="31">
        <v>61.2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28">
        <f t="shared" si="4"/>
        <v>7.6999999999999886</v>
      </c>
    </row>
    <row r="19" spans="1:32" ht="19.5" hidden="1" customHeight="1" x14ac:dyDescent="0.2">
      <c r="A19" s="25" t="s">
        <v>32</v>
      </c>
      <c r="B19" s="29" t="s">
        <v>33</v>
      </c>
      <c r="C19" s="27">
        <f t="shared" si="1"/>
        <v>0</v>
      </c>
      <c r="D19" s="27">
        <f t="shared" si="1"/>
        <v>0</v>
      </c>
      <c r="E19" s="27"/>
      <c r="F19" s="30"/>
      <c r="G19" s="30"/>
      <c r="H19" s="30"/>
      <c r="I19" s="30"/>
      <c r="J19" s="30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28">
        <f t="shared" si="4"/>
        <v>0</v>
      </c>
    </row>
    <row r="20" spans="1:32" x14ac:dyDescent="0.2">
      <c r="A20" s="25" t="s">
        <v>34</v>
      </c>
      <c r="B20" s="29" t="s">
        <v>35</v>
      </c>
      <c r="C20" s="27">
        <f t="shared" si="1"/>
        <v>373.9</v>
      </c>
      <c r="D20" s="27">
        <f t="shared" si="1"/>
        <v>354.5</v>
      </c>
      <c r="E20" s="27">
        <f>D20/C20%</f>
        <v>94.811446910938756</v>
      </c>
      <c r="F20" s="28">
        <f>SUM(F22:F24)</f>
        <v>81.3</v>
      </c>
      <c r="G20" s="28">
        <f t="shared" ref="G20:T20" si="5">SUM(G22:G24)</f>
        <v>0</v>
      </c>
      <c r="H20" s="28">
        <f t="shared" si="5"/>
        <v>136.6</v>
      </c>
      <c r="I20" s="28">
        <f t="shared" si="5"/>
        <v>170.9</v>
      </c>
      <c r="J20" s="28">
        <f t="shared" si="5"/>
        <v>56.1</v>
      </c>
      <c r="K20" s="28">
        <f t="shared" si="5"/>
        <v>29.2</v>
      </c>
      <c r="L20" s="28">
        <f t="shared" si="5"/>
        <v>4</v>
      </c>
      <c r="M20" s="28">
        <f t="shared" si="5"/>
        <v>41.6</v>
      </c>
      <c r="N20" s="28">
        <f>SUM(N22:N24)</f>
        <v>3</v>
      </c>
      <c r="O20" s="28">
        <f t="shared" si="5"/>
        <v>31.9</v>
      </c>
      <c r="P20" s="28">
        <f t="shared" si="5"/>
        <v>26</v>
      </c>
      <c r="Q20" s="28">
        <f t="shared" si="5"/>
        <v>13.8</v>
      </c>
      <c r="R20" s="28">
        <f t="shared" si="5"/>
        <v>17</v>
      </c>
      <c r="S20" s="28">
        <f t="shared" si="5"/>
        <v>29.1</v>
      </c>
      <c r="T20" s="28">
        <f t="shared" si="5"/>
        <v>18.399999999999999</v>
      </c>
      <c r="U20" s="28">
        <f>SUM(U22:U24)</f>
        <v>3.2</v>
      </c>
      <c r="V20" s="28">
        <f>SUM(V22:V24)</f>
        <v>31.5</v>
      </c>
      <c r="W20" s="28">
        <f>SUM(W22:W24)</f>
        <v>34.799999999999997</v>
      </c>
      <c r="X20" s="28">
        <f t="shared" ref="X20:AC20" si="6">SUM(X22:X24)</f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4"/>
        <v>19.399999999999977</v>
      </c>
    </row>
    <row r="21" spans="1:32" x14ac:dyDescent="0.2">
      <c r="A21" s="25"/>
      <c r="B21" s="29" t="s">
        <v>19</v>
      </c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2" s="36" customFormat="1" x14ac:dyDescent="0.3">
      <c r="A22" s="25" t="s">
        <v>36</v>
      </c>
      <c r="B22" s="35" t="s">
        <v>37</v>
      </c>
      <c r="C22" s="27">
        <f t="shared" si="1"/>
        <v>26.4</v>
      </c>
      <c r="D22" s="27">
        <f t="shared" si="1"/>
        <v>26.2</v>
      </c>
      <c r="E22" s="27">
        <f>D22/C22%</f>
        <v>99.242424242424235</v>
      </c>
      <c r="F22" s="30">
        <v>1.5</v>
      </c>
      <c r="G22" s="30"/>
      <c r="H22" s="30">
        <v>15.9</v>
      </c>
      <c r="I22" s="30"/>
      <c r="J22" s="30">
        <v>9</v>
      </c>
      <c r="K22" s="30">
        <v>16.5</v>
      </c>
      <c r="L22" s="30"/>
      <c r="M22" s="30"/>
      <c r="N22" s="30"/>
      <c r="O22" s="30">
        <v>9.6999999999999993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8">
        <f>C22-D22</f>
        <v>0.19999999999999929</v>
      </c>
    </row>
    <row r="23" spans="1:32" s="36" customFormat="1" x14ac:dyDescent="0.3">
      <c r="A23" s="25" t="s">
        <v>38</v>
      </c>
      <c r="B23" s="35" t="s">
        <v>39</v>
      </c>
      <c r="C23" s="27">
        <f t="shared" si="1"/>
        <v>258</v>
      </c>
      <c r="D23" s="27">
        <f t="shared" si="1"/>
        <v>245.4</v>
      </c>
      <c r="E23" s="27">
        <f>D23/C23%</f>
        <v>95.116279069767444</v>
      </c>
      <c r="F23" s="30">
        <v>72.3</v>
      </c>
      <c r="G23" s="30"/>
      <c r="H23" s="30">
        <v>113.2</v>
      </c>
      <c r="I23" s="30">
        <v>159.9</v>
      </c>
      <c r="J23" s="30">
        <v>35.6</v>
      </c>
      <c r="K23" s="30">
        <v>9.1999999999999993</v>
      </c>
      <c r="L23" s="30">
        <v>4</v>
      </c>
      <c r="M23" s="30">
        <v>41.4</v>
      </c>
      <c r="N23" s="30"/>
      <c r="O23" s="30">
        <v>14.5</v>
      </c>
      <c r="P23" s="30">
        <v>11</v>
      </c>
      <c r="Q23" s="30">
        <v>6.8</v>
      </c>
      <c r="R23" s="30"/>
      <c r="S23" s="30">
        <v>2.2999999999999998</v>
      </c>
      <c r="T23" s="30">
        <v>2.9</v>
      </c>
      <c r="U23" s="30">
        <v>3.2</v>
      </c>
      <c r="V23" s="30">
        <v>19</v>
      </c>
      <c r="W23" s="30">
        <v>8.1</v>
      </c>
      <c r="X23" s="30"/>
      <c r="Y23" s="30"/>
      <c r="Z23" s="30"/>
      <c r="AA23" s="30"/>
      <c r="AB23" s="30"/>
      <c r="AC23" s="30"/>
      <c r="AD23" s="28">
        <f>C23-D23</f>
        <v>12.599999999999994</v>
      </c>
    </row>
    <row r="24" spans="1:32" s="36" customFormat="1" x14ac:dyDescent="0.3">
      <c r="A24" s="25" t="s">
        <v>40</v>
      </c>
      <c r="B24" s="35" t="s">
        <v>41</v>
      </c>
      <c r="C24" s="27">
        <f t="shared" si="1"/>
        <v>89.5</v>
      </c>
      <c r="D24" s="27">
        <f t="shared" si="1"/>
        <v>82.9</v>
      </c>
      <c r="E24" s="27">
        <f>D24/C24%</f>
        <v>92.625698324022352</v>
      </c>
      <c r="F24" s="30">
        <v>7.5</v>
      </c>
      <c r="G24" s="30"/>
      <c r="H24" s="30">
        <v>7.5</v>
      </c>
      <c r="I24" s="30">
        <v>11</v>
      </c>
      <c r="J24" s="30">
        <v>11.5</v>
      </c>
      <c r="K24" s="30">
        <v>3.5</v>
      </c>
      <c r="L24" s="30"/>
      <c r="M24" s="30">
        <v>0.2</v>
      </c>
      <c r="N24" s="30">
        <v>3</v>
      </c>
      <c r="O24" s="30">
        <v>7.7</v>
      </c>
      <c r="P24" s="30">
        <v>15</v>
      </c>
      <c r="Q24" s="30">
        <v>7</v>
      </c>
      <c r="R24" s="30">
        <v>17</v>
      </c>
      <c r="S24" s="30">
        <v>26.8</v>
      </c>
      <c r="T24" s="30">
        <v>15.5</v>
      </c>
      <c r="U24" s="30"/>
      <c r="V24" s="30">
        <v>12.5</v>
      </c>
      <c r="W24" s="30">
        <v>26.7</v>
      </c>
      <c r="X24" s="30"/>
      <c r="Y24" s="30"/>
      <c r="Z24" s="30"/>
      <c r="AA24" s="30"/>
      <c r="AB24" s="30"/>
      <c r="AC24" s="30"/>
      <c r="AD24" s="28">
        <f>C24-D24</f>
        <v>6.5999999999999943</v>
      </c>
    </row>
    <row r="25" spans="1:32" s="36" customFormat="1" x14ac:dyDescent="0.25">
      <c r="A25" s="25" t="s">
        <v>42</v>
      </c>
      <c r="B25" s="29" t="s">
        <v>43</v>
      </c>
      <c r="C25" s="27">
        <f t="shared" si="1"/>
        <v>217.3</v>
      </c>
      <c r="D25" s="27">
        <f t="shared" si="1"/>
        <v>187.89999999999998</v>
      </c>
      <c r="E25" s="27">
        <f>D25/C25%</f>
        <v>86.470317533363996</v>
      </c>
      <c r="F25" s="28">
        <f t="shared" ref="F25:AC25" si="7">SUM(F26:F36)</f>
        <v>32.5</v>
      </c>
      <c r="G25" s="28">
        <f t="shared" si="7"/>
        <v>0</v>
      </c>
      <c r="H25" s="28">
        <f t="shared" si="7"/>
        <v>35.300000000000004</v>
      </c>
      <c r="I25" s="28">
        <f t="shared" si="7"/>
        <v>27</v>
      </c>
      <c r="J25" s="28">
        <f t="shared" si="7"/>
        <v>13.2</v>
      </c>
      <c r="K25" s="28">
        <f t="shared" si="7"/>
        <v>18</v>
      </c>
      <c r="L25" s="28">
        <f t="shared" si="7"/>
        <v>29.2</v>
      </c>
      <c r="M25" s="28">
        <f t="shared" si="7"/>
        <v>35.6</v>
      </c>
      <c r="N25" s="28">
        <f t="shared" si="7"/>
        <v>33</v>
      </c>
      <c r="O25" s="28">
        <f t="shared" si="7"/>
        <v>39.9</v>
      </c>
      <c r="P25" s="28">
        <f t="shared" si="7"/>
        <v>37.1</v>
      </c>
      <c r="Q25" s="28">
        <f t="shared" si="7"/>
        <v>19.200000000000003</v>
      </c>
      <c r="R25" s="28">
        <f t="shared" si="7"/>
        <v>18</v>
      </c>
      <c r="S25" s="28">
        <f t="shared" si="7"/>
        <v>21.6</v>
      </c>
      <c r="T25" s="28">
        <f t="shared" si="7"/>
        <v>7</v>
      </c>
      <c r="U25" s="28">
        <f t="shared" si="7"/>
        <v>6</v>
      </c>
      <c r="V25" s="28">
        <f t="shared" si="7"/>
        <v>12</v>
      </c>
      <c r="W25" s="28">
        <f t="shared" si="7"/>
        <v>20.6</v>
      </c>
      <c r="X25" s="28">
        <f t="shared" si="7"/>
        <v>0</v>
      </c>
      <c r="Y25" s="28">
        <f t="shared" si="7"/>
        <v>0</v>
      </c>
      <c r="Z25" s="28">
        <f t="shared" si="7"/>
        <v>0</v>
      </c>
      <c r="AA25" s="28">
        <f t="shared" si="7"/>
        <v>0</v>
      </c>
      <c r="AB25" s="28">
        <f t="shared" si="7"/>
        <v>0</v>
      </c>
      <c r="AC25" s="28">
        <f t="shared" si="7"/>
        <v>0</v>
      </c>
      <c r="AD25" s="28">
        <f>C25-D25</f>
        <v>29.400000000000034</v>
      </c>
    </row>
    <row r="26" spans="1:32" s="36" customFormat="1" x14ac:dyDescent="0.25">
      <c r="A26" s="25"/>
      <c r="B26" s="29" t="s">
        <v>19</v>
      </c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2" s="36" customFormat="1" x14ac:dyDescent="0.25">
      <c r="A27" s="25" t="s">
        <v>44</v>
      </c>
      <c r="B27" s="29" t="s">
        <v>45</v>
      </c>
      <c r="C27" s="27">
        <f t="shared" si="1"/>
        <v>0</v>
      </c>
      <c r="D27" s="27">
        <f t="shared" si="1"/>
        <v>0</v>
      </c>
      <c r="E27" s="27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8">
        <f t="shared" ref="AD27:AD37" si="8">C27-D27</f>
        <v>0</v>
      </c>
    </row>
    <row r="28" spans="1:32" s="36" customFormat="1" x14ac:dyDescent="0.25">
      <c r="A28" s="25" t="s">
        <v>46</v>
      </c>
      <c r="B28" s="29" t="s">
        <v>47</v>
      </c>
      <c r="C28" s="27">
        <f t="shared" si="1"/>
        <v>23.5</v>
      </c>
      <c r="D28" s="27">
        <f t="shared" si="1"/>
        <v>9.6</v>
      </c>
      <c r="E28" s="27">
        <f>D28/C28%</f>
        <v>40.851063829787236</v>
      </c>
      <c r="F28" s="30"/>
      <c r="G28" s="30"/>
      <c r="H28" s="30">
        <v>8.5</v>
      </c>
      <c r="I28" s="30"/>
      <c r="J28" s="30"/>
      <c r="K28" s="30">
        <v>0.7</v>
      </c>
      <c r="L28" s="30"/>
      <c r="M28" s="30"/>
      <c r="N28" s="30"/>
      <c r="O28" s="30">
        <v>7.7</v>
      </c>
      <c r="P28" s="30"/>
      <c r="Q28" s="30"/>
      <c r="R28" s="30">
        <v>10</v>
      </c>
      <c r="S28" s="30"/>
      <c r="T28" s="30"/>
      <c r="U28" s="30">
        <v>1.2</v>
      </c>
      <c r="V28" s="30">
        <v>5</v>
      </c>
      <c r="W28" s="30"/>
      <c r="X28" s="30"/>
      <c r="Y28" s="30"/>
      <c r="Z28" s="30"/>
      <c r="AA28" s="30"/>
      <c r="AB28" s="30"/>
      <c r="AC28" s="30"/>
      <c r="AD28" s="28">
        <f t="shared" si="8"/>
        <v>13.9</v>
      </c>
    </row>
    <row r="29" spans="1:32" s="36" customFormat="1" ht="18.75" customHeight="1" x14ac:dyDescent="0.25">
      <c r="A29" s="25" t="s">
        <v>48</v>
      </c>
      <c r="B29" s="29" t="s">
        <v>49</v>
      </c>
      <c r="C29" s="27">
        <f t="shared" si="1"/>
        <v>119.1</v>
      </c>
      <c r="D29" s="27">
        <f t="shared" si="1"/>
        <v>115.19999999999999</v>
      </c>
      <c r="E29" s="27">
        <f>D29/C29%</f>
        <v>96.725440806045341</v>
      </c>
      <c r="F29" s="30">
        <v>9</v>
      </c>
      <c r="G29" s="30"/>
      <c r="H29" s="30">
        <v>21.6</v>
      </c>
      <c r="I29" s="30">
        <v>2.9</v>
      </c>
      <c r="J29" s="30">
        <v>8.1999999999999993</v>
      </c>
      <c r="K29" s="30">
        <v>11.6</v>
      </c>
      <c r="L29" s="30">
        <v>24.2</v>
      </c>
      <c r="M29" s="30">
        <v>29.8</v>
      </c>
      <c r="N29" s="30">
        <v>30</v>
      </c>
      <c r="O29" s="30">
        <v>26.4</v>
      </c>
      <c r="P29" s="30">
        <f>31.1-10+5</f>
        <v>26.1</v>
      </c>
      <c r="Q29" s="30">
        <v>13.8</v>
      </c>
      <c r="R29" s="30"/>
      <c r="S29" s="30">
        <v>16.100000000000001</v>
      </c>
      <c r="T29" s="30"/>
      <c r="U29" s="30">
        <v>4.8</v>
      </c>
      <c r="V29" s="30"/>
      <c r="W29" s="30">
        <v>9.8000000000000007</v>
      </c>
      <c r="X29" s="30"/>
      <c r="Y29" s="30"/>
      <c r="Z29" s="30"/>
      <c r="AA29" s="30"/>
      <c r="AB29" s="30"/>
      <c r="AC29" s="30"/>
      <c r="AD29" s="28">
        <f t="shared" si="8"/>
        <v>3.9000000000000057</v>
      </c>
    </row>
    <row r="30" spans="1:32" s="36" customFormat="1" x14ac:dyDescent="0.25">
      <c r="A30" s="25" t="s">
        <v>50</v>
      </c>
      <c r="B30" s="29" t="s">
        <v>51</v>
      </c>
      <c r="C30" s="27">
        <f t="shared" si="1"/>
        <v>45.2</v>
      </c>
      <c r="D30" s="27">
        <f t="shared" si="1"/>
        <v>33.800000000000004</v>
      </c>
      <c r="E30" s="27">
        <f>D30/C30%</f>
        <v>74.778761061946909</v>
      </c>
      <c r="F30" s="30">
        <v>5</v>
      </c>
      <c r="G30" s="30"/>
      <c r="H30" s="30">
        <v>5.2</v>
      </c>
      <c r="I30" s="30">
        <v>5.6</v>
      </c>
      <c r="J30" s="30">
        <v>5</v>
      </c>
      <c r="K30" s="30">
        <v>5.7</v>
      </c>
      <c r="L30" s="30">
        <v>5</v>
      </c>
      <c r="M30" s="30">
        <v>5.8</v>
      </c>
      <c r="N30" s="30">
        <v>3</v>
      </c>
      <c r="O30" s="30">
        <v>5.8</v>
      </c>
      <c r="P30" s="30">
        <v>6</v>
      </c>
      <c r="Q30" s="30">
        <v>5.4</v>
      </c>
      <c r="R30" s="30">
        <v>6</v>
      </c>
      <c r="S30" s="30">
        <v>5.5</v>
      </c>
      <c r="T30" s="30">
        <v>5</v>
      </c>
      <c r="U30" s="30"/>
      <c r="V30" s="30">
        <v>5</v>
      </c>
      <c r="W30" s="30"/>
      <c r="X30" s="30"/>
      <c r="Y30" s="30"/>
      <c r="Z30" s="30"/>
      <c r="AA30" s="30"/>
      <c r="AB30" s="30"/>
      <c r="AC30" s="30"/>
      <c r="AD30" s="28">
        <f t="shared" si="8"/>
        <v>11.399999999999999</v>
      </c>
    </row>
    <row r="31" spans="1:32" s="36" customFormat="1" ht="20.25" customHeight="1" x14ac:dyDescent="0.25">
      <c r="A31" s="25" t="s">
        <v>52</v>
      </c>
      <c r="B31" s="29" t="s">
        <v>53</v>
      </c>
      <c r="C31" s="27">
        <f t="shared" si="1"/>
        <v>4.7</v>
      </c>
      <c r="D31" s="27">
        <f t="shared" si="1"/>
        <v>4.7</v>
      </c>
      <c r="E31" s="27"/>
      <c r="F31" s="32"/>
      <c r="G31" s="32"/>
      <c r="H31" s="32"/>
      <c r="I31" s="32"/>
      <c r="J31" s="32"/>
      <c r="K31" s="32"/>
      <c r="L31" s="30"/>
      <c r="M31" s="32"/>
      <c r="N31" s="32"/>
      <c r="O31" s="32"/>
      <c r="P31" s="32"/>
      <c r="Q31" s="32"/>
      <c r="R31" s="30">
        <v>0.7</v>
      </c>
      <c r="S31" s="32"/>
      <c r="T31" s="30">
        <v>2</v>
      </c>
      <c r="U31" s="30"/>
      <c r="V31" s="30">
        <v>2</v>
      </c>
      <c r="W31" s="30">
        <f>2.1+2.6</f>
        <v>4.7</v>
      </c>
      <c r="X31" s="30"/>
      <c r="Y31" s="30"/>
      <c r="Z31" s="30"/>
      <c r="AA31" s="30"/>
      <c r="AB31" s="30"/>
      <c r="AC31" s="30"/>
      <c r="AD31" s="28">
        <f t="shared" si="8"/>
        <v>0</v>
      </c>
    </row>
    <row r="32" spans="1:32" s="36" customFormat="1" ht="22.5" customHeight="1" x14ac:dyDescent="0.25">
      <c r="A32" s="25" t="s">
        <v>54</v>
      </c>
      <c r="B32" s="29" t="s">
        <v>55</v>
      </c>
      <c r="C32" s="27">
        <f t="shared" si="1"/>
        <v>18.5</v>
      </c>
      <c r="D32" s="27">
        <f t="shared" si="1"/>
        <v>18.5</v>
      </c>
      <c r="E32" s="27">
        <f>D32/C32%</f>
        <v>100</v>
      </c>
      <c r="F32" s="30">
        <v>18.5</v>
      </c>
      <c r="G32" s="32"/>
      <c r="H32" s="32"/>
      <c r="I32" s="30">
        <v>18.5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0"/>
      <c r="V32" s="30"/>
      <c r="W32" s="30"/>
      <c r="X32" s="30"/>
      <c r="Y32" s="30"/>
      <c r="Z32" s="30"/>
      <c r="AA32" s="30"/>
      <c r="AB32" s="30"/>
      <c r="AC32" s="30"/>
      <c r="AD32" s="28">
        <f t="shared" si="8"/>
        <v>0</v>
      </c>
    </row>
    <row r="33" spans="1:30" s="36" customFormat="1" ht="19.5" customHeight="1" x14ac:dyDescent="0.25">
      <c r="A33" s="25" t="s">
        <v>56</v>
      </c>
      <c r="B33" s="29" t="s">
        <v>57</v>
      </c>
      <c r="C33" s="27">
        <f t="shared" si="1"/>
        <v>6.3</v>
      </c>
      <c r="D33" s="27">
        <f t="shared" si="1"/>
        <v>6.1</v>
      </c>
      <c r="E33" s="27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0">
        <v>5</v>
      </c>
      <c r="Q33" s="32"/>
      <c r="R33" s="30">
        <v>1.3</v>
      </c>
      <c r="S33" s="32"/>
      <c r="T33" s="32"/>
      <c r="U33" s="30"/>
      <c r="V33" s="30"/>
      <c r="W33" s="30">
        <v>6.1</v>
      </c>
      <c r="X33" s="30"/>
      <c r="Y33" s="30"/>
      <c r="Z33" s="30"/>
      <c r="AA33" s="30"/>
      <c r="AB33" s="30"/>
      <c r="AC33" s="30"/>
      <c r="AD33" s="28">
        <f t="shared" si="8"/>
        <v>0.20000000000000018</v>
      </c>
    </row>
    <row r="34" spans="1:30" s="36" customFormat="1" ht="19.5" customHeight="1" x14ac:dyDescent="0.25">
      <c r="A34" s="25" t="s">
        <v>58</v>
      </c>
      <c r="B34" s="29" t="s">
        <v>59</v>
      </c>
      <c r="C34" s="27">
        <f t="shared" si="1"/>
        <v>0</v>
      </c>
      <c r="D34" s="27">
        <f t="shared" si="1"/>
        <v>0</v>
      </c>
      <c r="E34" s="27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0"/>
      <c r="V34" s="30"/>
      <c r="W34" s="30"/>
      <c r="X34" s="30"/>
      <c r="Y34" s="30"/>
      <c r="Z34" s="30"/>
      <c r="AA34" s="30"/>
      <c r="AB34" s="30"/>
      <c r="AC34" s="30"/>
      <c r="AD34" s="28">
        <f t="shared" si="8"/>
        <v>0</v>
      </c>
    </row>
    <row r="35" spans="1:30" s="36" customFormat="1" ht="19.5" hidden="1" customHeight="1" x14ac:dyDescent="0.25">
      <c r="A35" s="25" t="s">
        <v>60</v>
      </c>
      <c r="B35" s="29" t="s">
        <v>61</v>
      </c>
      <c r="C35" s="27">
        <f t="shared" si="1"/>
        <v>0</v>
      </c>
      <c r="D35" s="27">
        <f t="shared" si="1"/>
        <v>0</v>
      </c>
      <c r="E35" s="27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0"/>
      <c r="V35" s="30"/>
      <c r="W35" s="30"/>
      <c r="X35" s="30"/>
      <c r="Y35" s="30"/>
      <c r="Z35" s="30"/>
      <c r="AA35" s="30"/>
      <c r="AB35" s="30"/>
      <c r="AC35" s="30"/>
      <c r="AD35" s="27">
        <f>C35-D35</f>
        <v>0</v>
      </c>
    </row>
    <row r="36" spans="1:30" s="36" customFormat="1" ht="19.5" hidden="1" customHeight="1" x14ac:dyDescent="0.25">
      <c r="A36" s="25" t="s">
        <v>62</v>
      </c>
      <c r="B36" s="29" t="s">
        <v>63</v>
      </c>
      <c r="C36" s="27">
        <f t="shared" si="1"/>
        <v>0</v>
      </c>
      <c r="D36" s="27">
        <f t="shared" si="1"/>
        <v>0</v>
      </c>
      <c r="E36" s="27"/>
      <c r="F36" s="32"/>
      <c r="G36" s="32"/>
      <c r="H36" s="32"/>
      <c r="I36" s="32"/>
      <c r="J36" s="30"/>
      <c r="K36" s="32"/>
      <c r="L36" s="30"/>
      <c r="M36" s="32"/>
      <c r="N36" s="32"/>
      <c r="O36" s="32"/>
      <c r="P36" s="32"/>
      <c r="Q36" s="32"/>
      <c r="R36" s="32"/>
      <c r="S36" s="32"/>
      <c r="T36" s="32"/>
      <c r="U36" s="30"/>
      <c r="V36" s="30"/>
      <c r="W36" s="30"/>
      <c r="X36" s="30"/>
      <c r="Y36" s="30"/>
      <c r="Z36" s="30"/>
      <c r="AA36" s="30"/>
      <c r="AB36" s="30"/>
      <c r="AC36" s="30"/>
      <c r="AD36" s="27">
        <f>C36-D36</f>
        <v>0</v>
      </c>
    </row>
    <row r="37" spans="1:30" s="36" customFormat="1" x14ac:dyDescent="0.25">
      <c r="A37" s="25" t="s">
        <v>64</v>
      </c>
      <c r="B37" s="29" t="s">
        <v>65</v>
      </c>
      <c r="C37" s="27">
        <f t="shared" si="1"/>
        <v>1035.8</v>
      </c>
      <c r="D37" s="27">
        <f t="shared" si="1"/>
        <v>1027.5999999999999</v>
      </c>
      <c r="E37" s="27">
        <f>D37/C37%</f>
        <v>99.208341378644533</v>
      </c>
      <c r="F37" s="28">
        <f>SUM(F38:F40)</f>
        <v>31.6</v>
      </c>
      <c r="G37" s="28">
        <f t="shared" ref="G37:R37" si="9">SUM(G38:G40)</f>
        <v>0</v>
      </c>
      <c r="H37" s="28">
        <f t="shared" si="9"/>
        <v>51.4</v>
      </c>
      <c r="I37" s="28">
        <f t="shared" si="9"/>
        <v>60</v>
      </c>
      <c r="J37" s="28">
        <f t="shared" si="9"/>
        <v>131.4</v>
      </c>
      <c r="K37" s="28">
        <f t="shared" si="9"/>
        <v>152.69999999999999</v>
      </c>
      <c r="L37" s="28">
        <f t="shared" si="9"/>
        <v>146.69999999999999</v>
      </c>
      <c r="M37" s="28">
        <f t="shared" si="9"/>
        <v>126.1</v>
      </c>
      <c r="N37" s="28">
        <f t="shared" si="9"/>
        <v>121.7</v>
      </c>
      <c r="O37" s="28">
        <f t="shared" si="9"/>
        <v>106.2</v>
      </c>
      <c r="P37" s="28">
        <f t="shared" si="9"/>
        <v>126.7</v>
      </c>
      <c r="Q37" s="28">
        <f t="shared" si="9"/>
        <v>151.6</v>
      </c>
      <c r="R37" s="28">
        <v>152.9</v>
      </c>
      <c r="S37" s="28">
        <f>SUM(S38:S40)</f>
        <v>146.69999999999999</v>
      </c>
      <c r="T37" s="28">
        <f>SUM(T38:T40)</f>
        <v>136.69999999999999</v>
      </c>
      <c r="U37" s="28">
        <f>SUM(U38:U40)</f>
        <v>147.80000000000001</v>
      </c>
      <c r="V37" s="28">
        <f>SUM(V38:V40)</f>
        <v>136.69999999999999</v>
      </c>
      <c r="W37" s="28">
        <f>SUM(W38:W40)</f>
        <v>136.5</v>
      </c>
      <c r="X37" s="28">
        <f t="shared" ref="X37:AC37" si="10">SUM(X38:X40)</f>
        <v>0</v>
      </c>
      <c r="Y37" s="28">
        <f t="shared" si="10"/>
        <v>0</v>
      </c>
      <c r="Z37" s="28">
        <f t="shared" si="10"/>
        <v>0</v>
      </c>
      <c r="AA37" s="28">
        <f t="shared" si="10"/>
        <v>0</v>
      </c>
      <c r="AB37" s="28">
        <f t="shared" si="10"/>
        <v>0</v>
      </c>
      <c r="AC37" s="28">
        <f t="shared" si="10"/>
        <v>0</v>
      </c>
      <c r="AD37" s="28">
        <f t="shared" si="8"/>
        <v>8.2000000000000455</v>
      </c>
    </row>
    <row r="38" spans="1:30" s="36" customFormat="1" x14ac:dyDescent="0.25">
      <c r="A38" s="25"/>
      <c r="B38" s="29" t="s">
        <v>12</v>
      </c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36" customFormat="1" x14ac:dyDescent="0.25">
      <c r="A39" s="25" t="s">
        <v>66</v>
      </c>
      <c r="B39" s="29" t="s">
        <v>67</v>
      </c>
      <c r="C39" s="27">
        <f t="shared" si="1"/>
        <v>1029.6000000000001</v>
      </c>
      <c r="D39" s="27">
        <f t="shared" si="1"/>
        <v>1027.5999999999999</v>
      </c>
      <c r="E39" s="27">
        <f>D39/C39%</f>
        <v>99.805749805749784</v>
      </c>
      <c r="F39" s="30">
        <v>31.6</v>
      </c>
      <c r="G39" s="30"/>
      <c r="H39" s="30">
        <v>51.4</v>
      </c>
      <c r="I39" s="30">
        <v>60</v>
      </c>
      <c r="J39" s="30">
        <v>131.4</v>
      </c>
      <c r="K39" s="30">
        <v>152.69999999999999</v>
      </c>
      <c r="L39" s="30">
        <v>146.69999999999999</v>
      </c>
      <c r="M39" s="30">
        <v>126.1</v>
      </c>
      <c r="N39" s="30">
        <v>121.7</v>
      </c>
      <c r="O39" s="30">
        <v>106.2</v>
      </c>
      <c r="P39" s="30">
        <v>126.7</v>
      </c>
      <c r="Q39" s="30">
        <v>151.6</v>
      </c>
      <c r="R39" s="30">
        <v>146.69999999999999</v>
      </c>
      <c r="S39" s="30">
        <v>146.69999999999999</v>
      </c>
      <c r="T39" s="30">
        <v>136.69999999999999</v>
      </c>
      <c r="U39" s="30">
        <v>147.80000000000001</v>
      </c>
      <c r="V39" s="30">
        <v>136.69999999999999</v>
      </c>
      <c r="W39" s="30">
        <v>136.5</v>
      </c>
      <c r="X39" s="30"/>
      <c r="Y39" s="30"/>
      <c r="Z39" s="30"/>
      <c r="AA39" s="30"/>
      <c r="AB39" s="30"/>
      <c r="AC39" s="30"/>
      <c r="AD39" s="28">
        <f>C39-D39</f>
        <v>2.0000000000002274</v>
      </c>
    </row>
    <row r="40" spans="1:30" s="36" customFormat="1" ht="19.5" customHeight="1" x14ac:dyDescent="0.25">
      <c r="A40" s="25" t="s">
        <v>68</v>
      </c>
      <c r="B40" s="29" t="s">
        <v>69</v>
      </c>
      <c r="C40" s="27">
        <f t="shared" si="1"/>
        <v>0</v>
      </c>
      <c r="D40" s="27">
        <f t="shared" si="1"/>
        <v>0</v>
      </c>
      <c r="E40" s="27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7">
        <f>C40-D40</f>
        <v>0</v>
      </c>
    </row>
    <row r="41" spans="1:30" s="36" customFormat="1" ht="18" customHeight="1" x14ac:dyDescent="0.25">
      <c r="A41" s="21" t="s">
        <v>70</v>
      </c>
      <c r="B41" s="22" t="s">
        <v>71</v>
      </c>
      <c r="C41" s="23">
        <f>F41+H41+J41+L41+N41+P41+R41+T41+V41+X41+Z41+AB41</f>
        <v>2088.1999999999998</v>
      </c>
      <c r="D41" s="23">
        <f>G41+I41+K41+M41+O41+Q41+S41+U41+W41+Y41+AA41+AC41</f>
        <v>725</v>
      </c>
      <c r="E41" s="23">
        <f>D41/C41%</f>
        <v>34.718896657408301</v>
      </c>
      <c r="F41" s="24">
        <f>SUM(F43:F52)</f>
        <v>96</v>
      </c>
      <c r="G41" s="24">
        <f>SUM(G43:G52)</f>
        <v>0</v>
      </c>
      <c r="H41" s="24">
        <f t="shared" ref="H41:V41" si="11">SUM(H43:H52)</f>
        <v>95.5</v>
      </c>
      <c r="I41" s="24">
        <f t="shared" si="11"/>
        <v>0</v>
      </c>
      <c r="J41" s="24">
        <f t="shared" si="11"/>
        <v>29</v>
      </c>
      <c r="K41" s="24">
        <f t="shared" si="11"/>
        <v>0</v>
      </c>
      <c r="L41" s="24">
        <f>SUM(L43:L52)</f>
        <v>203.7</v>
      </c>
      <c r="M41" s="24">
        <f t="shared" si="11"/>
        <v>37.700000000000003</v>
      </c>
      <c r="N41" s="24">
        <f t="shared" si="11"/>
        <v>336</v>
      </c>
      <c r="O41" s="24">
        <f t="shared" si="11"/>
        <v>186</v>
      </c>
      <c r="P41" s="24">
        <f t="shared" si="11"/>
        <v>0</v>
      </c>
      <c r="Q41" s="24">
        <f t="shared" si="11"/>
        <v>156</v>
      </c>
      <c r="R41" s="24">
        <f t="shared" si="11"/>
        <v>1129</v>
      </c>
      <c r="S41" s="24">
        <f t="shared" si="11"/>
        <v>11.3</v>
      </c>
      <c r="T41" s="24">
        <f t="shared" si="11"/>
        <v>199</v>
      </c>
      <c r="U41" s="24">
        <f t="shared" si="11"/>
        <v>2</v>
      </c>
      <c r="V41" s="24">
        <f t="shared" si="11"/>
        <v>0</v>
      </c>
      <c r="W41" s="24">
        <f>SUM(W43:W52)</f>
        <v>332</v>
      </c>
      <c r="X41" s="24">
        <f t="shared" ref="X41:AC41" si="12">SUM(X43:X52)</f>
        <v>0</v>
      </c>
      <c r="Y41" s="24">
        <f t="shared" si="12"/>
        <v>0</v>
      </c>
      <c r="Z41" s="24">
        <f t="shared" si="12"/>
        <v>0</v>
      </c>
      <c r="AA41" s="24">
        <f t="shared" si="12"/>
        <v>0</v>
      </c>
      <c r="AB41" s="24">
        <f t="shared" si="12"/>
        <v>0</v>
      </c>
      <c r="AC41" s="24">
        <f t="shared" si="12"/>
        <v>0</v>
      </c>
      <c r="AD41" s="24">
        <f>C41-D41</f>
        <v>1363.1999999999998</v>
      </c>
    </row>
    <row r="42" spans="1:30" s="36" customFormat="1" x14ac:dyDescent="0.25">
      <c r="A42" s="37"/>
      <c r="B42" s="29" t="s">
        <v>12</v>
      </c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36" customFormat="1" x14ac:dyDescent="0.25">
      <c r="A43" s="37" t="s">
        <v>72</v>
      </c>
      <c r="B43" s="29" t="s">
        <v>73</v>
      </c>
      <c r="C43" s="27">
        <f t="shared" si="1"/>
        <v>166</v>
      </c>
      <c r="D43" s="27">
        <f t="shared" si="1"/>
        <v>156</v>
      </c>
      <c r="E43" s="27"/>
      <c r="F43" s="30"/>
      <c r="G43" s="30"/>
      <c r="H43" s="30"/>
      <c r="I43" s="30"/>
      <c r="J43" s="30"/>
      <c r="K43" s="30"/>
      <c r="L43" s="30">
        <v>166</v>
      </c>
      <c r="M43" s="30"/>
      <c r="N43" s="30"/>
      <c r="O43" s="38"/>
      <c r="P43" s="30"/>
      <c r="Q43" s="30">
        <v>156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8">
        <f t="shared" ref="AD43:AD52" si="13">C43-D43</f>
        <v>10</v>
      </c>
    </row>
    <row r="44" spans="1:30" s="36" customFormat="1" x14ac:dyDescent="0.25">
      <c r="A44" s="37" t="s">
        <v>74</v>
      </c>
      <c r="B44" s="29" t="s">
        <v>75</v>
      </c>
      <c r="C44" s="27">
        <f t="shared" si="1"/>
        <v>336</v>
      </c>
      <c r="D44" s="27">
        <f t="shared" si="1"/>
        <v>332</v>
      </c>
      <c r="E44" s="27"/>
      <c r="F44" s="30"/>
      <c r="G44" s="30"/>
      <c r="H44" s="30"/>
      <c r="I44" s="30"/>
      <c r="J44" s="30"/>
      <c r="K44" s="30"/>
      <c r="L44" s="30"/>
      <c r="M44" s="30"/>
      <c r="N44" s="30">
        <v>336</v>
      </c>
      <c r="O44" s="30"/>
      <c r="P44" s="30"/>
      <c r="Q44" s="30"/>
      <c r="R44" s="30"/>
      <c r="S44" s="30"/>
      <c r="T44" s="30"/>
      <c r="U44" s="30"/>
      <c r="V44" s="30"/>
      <c r="W44" s="30">
        <v>332</v>
      </c>
      <c r="X44" s="30"/>
      <c r="Y44" s="30"/>
      <c r="Z44" s="30"/>
      <c r="AA44" s="30"/>
      <c r="AB44" s="30"/>
      <c r="AC44" s="30"/>
      <c r="AD44" s="28">
        <f t="shared" si="13"/>
        <v>4</v>
      </c>
    </row>
    <row r="45" spans="1:30" s="36" customFormat="1" ht="37.5" x14ac:dyDescent="0.25">
      <c r="A45" s="37" t="s">
        <v>76</v>
      </c>
      <c r="B45" s="29" t="s">
        <v>77</v>
      </c>
      <c r="C45" s="27">
        <f t="shared" si="1"/>
        <v>1100</v>
      </c>
      <c r="D45" s="27">
        <f t="shared" si="1"/>
        <v>0</v>
      </c>
      <c r="E45" s="2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1100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8">
        <f t="shared" si="13"/>
        <v>1100</v>
      </c>
    </row>
    <row r="46" spans="1:30" s="36" customFormat="1" x14ac:dyDescent="0.25">
      <c r="A46" s="37" t="s">
        <v>78</v>
      </c>
      <c r="B46" s="29" t="s">
        <v>79</v>
      </c>
      <c r="C46" s="27">
        <f t="shared" si="1"/>
        <v>199.5</v>
      </c>
      <c r="D46" s="27">
        <f t="shared" si="1"/>
        <v>199.3</v>
      </c>
      <c r="E46" s="27">
        <f>D46/C46%</f>
        <v>99.899749373433579</v>
      </c>
      <c r="F46" s="30">
        <v>75</v>
      </c>
      <c r="G46" s="30"/>
      <c r="H46" s="30">
        <v>95.5</v>
      </c>
      <c r="I46" s="30"/>
      <c r="J46" s="30">
        <v>29</v>
      </c>
      <c r="K46" s="30"/>
      <c r="L46" s="30"/>
      <c r="M46" s="30"/>
      <c r="N46" s="30"/>
      <c r="O46" s="30">
        <v>186</v>
      </c>
      <c r="P46" s="30"/>
      <c r="Q46" s="30"/>
      <c r="R46" s="30"/>
      <c r="S46" s="30">
        <v>11.3</v>
      </c>
      <c r="T46" s="30"/>
      <c r="U46" s="30">
        <v>2</v>
      </c>
      <c r="V46" s="30"/>
      <c r="W46" s="30"/>
      <c r="X46" s="30"/>
      <c r="Y46" s="30"/>
      <c r="Z46" s="30"/>
      <c r="AA46" s="30"/>
      <c r="AB46" s="30"/>
      <c r="AC46" s="30"/>
      <c r="AD46" s="28">
        <f t="shared" si="13"/>
        <v>0.19999999999998863</v>
      </c>
    </row>
    <row r="47" spans="1:30" s="36" customFormat="1" x14ac:dyDescent="0.25">
      <c r="A47" s="37" t="s">
        <v>80</v>
      </c>
      <c r="B47" s="29" t="s">
        <v>81</v>
      </c>
      <c r="C47" s="27">
        <f t="shared" si="1"/>
        <v>21</v>
      </c>
      <c r="D47" s="27">
        <f t="shared" si="1"/>
        <v>0</v>
      </c>
      <c r="E47" s="27">
        <f>D47/C47%</f>
        <v>0</v>
      </c>
      <c r="F47" s="30">
        <v>21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8">
        <f t="shared" si="13"/>
        <v>21</v>
      </c>
    </row>
    <row r="48" spans="1:30" s="36" customFormat="1" ht="19.5" customHeight="1" x14ac:dyDescent="0.25">
      <c r="A48" s="37" t="s">
        <v>82</v>
      </c>
      <c r="B48" s="29" t="s">
        <v>83</v>
      </c>
      <c r="C48" s="27">
        <f t="shared" si="1"/>
        <v>19.2</v>
      </c>
      <c r="D48" s="27">
        <f t="shared" si="1"/>
        <v>19.2</v>
      </c>
      <c r="E48" s="27"/>
      <c r="F48" s="30"/>
      <c r="G48" s="30"/>
      <c r="H48" s="30"/>
      <c r="I48" s="30"/>
      <c r="J48" s="30"/>
      <c r="K48" s="30"/>
      <c r="L48" s="30">
        <v>19.2</v>
      </c>
      <c r="M48" s="30">
        <v>19.2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8">
        <f t="shared" si="13"/>
        <v>0</v>
      </c>
    </row>
    <row r="49" spans="1:30" s="36" customFormat="1" x14ac:dyDescent="0.25">
      <c r="A49" s="37" t="s">
        <v>84</v>
      </c>
      <c r="B49" s="29" t="s">
        <v>85</v>
      </c>
      <c r="C49" s="27">
        <f t="shared" si="1"/>
        <v>18.5</v>
      </c>
      <c r="D49" s="27">
        <f t="shared" si="1"/>
        <v>18.5</v>
      </c>
      <c r="E49" s="27"/>
      <c r="F49" s="30"/>
      <c r="G49" s="30"/>
      <c r="H49" s="30"/>
      <c r="I49" s="30"/>
      <c r="J49" s="30"/>
      <c r="K49" s="30"/>
      <c r="L49" s="30">
        <v>18.5</v>
      </c>
      <c r="M49" s="30">
        <v>18.5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8">
        <f t="shared" si="13"/>
        <v>0</v>
      </c>
    </row>
    <row r="50" spans="1:30" s="36" customFormat="1" x14ac:dyDescent="0.25">
      <c r="A50" s="37" t="s">
        <v>86</v>
      </c>
      <c r="B50" s="29" t="s">
        <v>87</v>
      </c>
      <c r="C50" s="27">
        <f t="shared" si="1"/>
        <v>29</v>
      </c>
      <c r="D50" s="27">
        <f t="shared" si="1"/>
        <v>0</v>
      </c>
      <c r="E50" s="27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29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8">
        <f t="shared" si="13"/>
        <v>29</v>
      </c>
    </row>
    <row r="51" spans="1:30" s="36" customFormat="1" x14ac:dyDescent="0.25">
      <c r="A51" s="37" t="s">
        <v>88</v>
      </c>
      <c r="B51" s="29" t="s">
        <v>89</v>
      </c>
      <c r="C51" s="27">
        <f t="shared" si="1"/>
        <v>199</v>
      </c>
      <c r="D51" s="27">
        <f t="shared" si="1"/>
        <v>0</v>
      </c>
      <c r="E51" s="27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>
        <v>199</v>
      </c>
      <c r="U51" s="30"/>
      <c r="V51" s="30"/>
      <c r="W51" s="30"/>
      <c r="X51" s="30"/>
      <c r="Y51" s="30"/>
      <c r="Z51" s="30"/>
      <c r="AA51" s="30"/>
      <c r="AB51" s="30"/>
      <c r="AC51" s="30"/>
      <c r="AD51" s="39">
        <f t="shared" si="13"/>
        <v>199</v>
      </c>
    </row>
    <row r="52" spans="1:30" s="36" customFormat="1" hidden="1" x14ac:dyDescent="0.25">
      <c r="A52" s="37" t="s">
        <v>90</v>
      </c>
      <c r="B52" s="29"/>
      <c r="C52" s="40">
        <f t="shared" si="1"/>
        <v>0</v>
      </c>
      <c r="D52" s="40">
        <f t="shared" si="1"/>
        <v>0</v>
      </c>
      <c r="E52" s="4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9">
        <f t="shared" si="13"/>
        <v>0</v>
      </c>
    </row>
    <row r="53" spans="1:30" s="36" customFormat="1" ht="29.25" customHeight="1" x14ac:dyDescent="0.25">
      <c r="A53" s="21"/>
      <c r="B53" s="22" t="s">
        <v>91</v>
      </c>
      <c r="C53" s="23">
        <f>F53+H53+J53+L53+N53+P53+R53+T53+V53+X53+Z53+AB53</f>
        <v>15568.000000000002</v>
      </c>
      <c r="D53" s="23">
        <f>G53+I53+K53+M53+O53+Q53+S53+U53+W53+Y53+AA53+AC53</f>
        <v>13485</v>
      </c>
      <c r="E53" s="23">
        <f>D53/C53%</f>
        <v>86.619989722507711</v>
      </c>
      <c r="F53" s="23">
        <f t="shared" ref="F53:AD53" si="14">F41+F7</f>
        <v>1099.3</v>
      </c>
      <c r="G53" s="23">
        <f>G41+G7</f>
        <v>381.5</v>
      </c>
      <c r="H53" s="23">
        <f>H41+H7</f>
        <v>1259.5</v>
      </c>
      <c r="I53" s="23">
        <f t="shared" si="14"/>
        <v>1163.8</v>
      </c>
      <c r="J53" s="23">
        <f t="shared" si="14"/>
        <v>1360.5</v>
      </c>
      <c r="K53" s="23">
        <f t="shared" si="14"/>
        <v>1308.2</v>
      </c>
      <c r="L53" s="23">
        <f>L41+L7</f>
        <v>2112.8000000000002</v>
      </c>
      <c r="M53" s="23">
        <f t="shared" si="14"/>
        <v>1286.6999999999996</v>
      </c>
      <c r="N53" s="23">
        <f t="shared" si="14"/>
        <v>1816.9</v>
      </c>
      <c r="O53" s="23">
        <f t="shared" si="14"/>
        <v>2317.4</v>
      </c>
      <c r="P53" s="23">
        <f t="shared" si="14"/>
        <v>1748.2</v>
      </c>
      <c r="Q53" s="23">
        <f t="shared" si="14"/>
        <v>2164.6</v>
      </c>
      <c r="R53" s="23">
        <f t="shared" si="14"/>
        <v>2849.2</v>
      </c>
      <c r="S53" s="23">
        <f t="shared" si="14"/>
        <v>1727.6999999999998</v>
      </c>
      <c r="T53" s="23">
        <f t="shared" si="14"/>
        <v>1879.0000000000002</v>
      </c>
      <c r="U53" s="23">
        <f t="shared" si="14"/>
        <v>1369.9</v>
      </c>
      <c r="V53" s="23">
        <f t="shared" si="14"/>
        <v>1442.6000000000001</v>
      </c>
      <c r="W53" s="23">
        <f t="shared" si="14"/>
        <v>1765.1999999999998</v>
      </c>
      <c r="X53" s="23">
        <f t="shared" si="14"/>
        <v>0</v>
      </c>
      <c r="Y53" s="23">
        <f t="shared" si="14"/>
        <v>0</v>
      </c>
      <c r="Z53" s="23">
        <f t="shared" si="14"/>
        <v>0</v>
      </c>
      <c r="AA53" s="23">
        <f t="shared" si="14"/>
        <v>0</v>
      </c>
      <c r="AB53" s="23">
        <f t="shared" si="14"/>
        <v>0</v>
      </c>
      <c r="AC53" s="23">
        <f t="shared" si="14"/>
        <v>0</v>
      </c>
      <c r="AD53" s="23">
        <f t="shared" si="14"/>
        <v>2083.0000000000027</v>
      </c>
    </row>
    <row r="55" spans="1:30" ht="59.25" hidden="1" customHeight="1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x14ac:dyDescent="0.3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30" x14ac:dyDescent="0.3">
      <c r="A57" s="46" t="s">
        <v>92</v>
      </c>
      <c r="B57" s="47"/>
      <c r="C57" s="47"/>
      <c r="D57" s="47"/>
      <c r="E57" s="44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8" t="s">
        <v>93</v>
      </c>
    </row>
    <row r="58" spans="1:30" x14ac:dyDescent="0.3">
      <c r="B58" s="44"/>
      <c r="C58" s="44"/>
      <c r="D58" s="44"/>
      <c r="F58" s="44"/>
      <c r="G58" s="44"/>
      <c r="H58" s="44"/>
      <c r="I58" s="44"/>
      <c r="J58" s="44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1:30" x14ac:dyDescent="0.3">
      <c r="A59" s="46" t="s">
        <v>94</v>
      </c>
      <c r="B59" s="49"/>
      <c r="C59" s="49"/>
      <c r="D59" s="49"/>
      <c r="E59" s="49"/>
      <c r="F59" s="49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8" t="s">
        <v>95</v>
      </c>
    </row>
    <row r="61" spans="1:30" x14ac:dyDescent="0.3">
      <c r="D61" s="50"/>
    </row>
  </sheetData>
  <mergeCells count="21">
    <mergeCell ref="V5:W5"/>
    <mergeCell ref="X5:Y5"/>
    <mergeCell ref="Z5:AA5"/>
    <mergeCell ref="AB5:AC5"/>
    <mergeCell ref="A55:AD55"/>
    <mergeCell ref="J5:K5"/>
    <mergeCell ref="L5:M5"/>
    <mergeCell ref="N5:O5"/>
    <mergeCell ref="P5:Q5"/>
    <mergeCell ref="R5:S5"/>
    <mergeCell ref="T5:U5"/>
    <mergeCell ref="A1:AD1"/>
    <mergeCell ref="A2:AD2"/>
    <mergeCell ref="A3:AD3"/>
    <mergeCell ref="A4:A6"/>
    <mergeCell ref="B4:B6"/>
    <mergeCell ref="C4:E5"/>
    <mergeCell ref="F4:AC4"/>
    <mergeCell ref="AD4:AD6"/>
    <mergeCell ref="F5:G5"/>
    <mergeCell ref="H5:I5"/>
  </mergeCells>
  <pageMargins left="0.6361607142857143" right="0.21205357142857142" top="0.24" bottom="0.22" header="0.16" footer="0.16"/>
  <pageSetup paperSize="9" scale="77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міс 17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Андрик</dc:creator>
  <cp:lastModifiedBy>Андрик</cp:lastModifiedBy>
  <dcterms:created xsi:type="dcterms:W3CDTF">2017-10-09T11:28:01Z</dcterms:created>
  <dcterms:modified xsi:type="dcterms:W3CDTF">2017-10-09T11:29:17Z</dcterms:modified>
</cp:coreProperties>
</file>