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firstSheet="4" activeTab="6"/>
  </bookViews>
  <sheets>
    <sheet name="Свод" sheetId="1" r:id="rId1"/>
    <sheet name="Загальноосвітні школи" sheetId="2" r:id="rId2"/>
    <sheet name="Методична робота" sheetId="3" r:id="rId3"/>
    <sheet name="Інші заклоди освіти МНВК" sheetId="4" r:id="rId4"/>
    <sheet name="Інші освітні програми" sheetId="5" r:id="rId5"/>
    <sheet name="Допомога дітям сиротам" sheetId="6" r:id="rId6"/>
    <sheet name="1013160" sheetId="7" r:id="rId7"/>
    <sheet name="Лист1" sheetId="8" r:id="rId8"/>
  </sheets>
  <definedNames>
    <definedName name="_xlnm.Print_Area" localSheetId="1">'Загальноосвітні школи'!$A$1:$P$77</definedName>
    <definedName name="_xlnm.Print_Area" localSheetId="3">'Інші заклоди освіти МНВК'!$A$1:$L$43</definedName>
    <definedName name="_xlnm.Print_Area" localSheetId="2">'Методична робота'!$A$1:$Z$90</definedName>
  </definedNames>
  <calcPr fullCalcOnLoad="1"/>
</workbook>
</file>

<file path=xl/sharedStrings.xml><?xml version="1.0" encoding="utf-8"?>
<sst xmlns="http://schemas.openxmlformats.org/spreadsheetml/2006/main" count="474" uniqueCount="228">
  <si>
    <t>№ з/п</t>
  </si>
  <si>
    <t>І квартал 2016 року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</si>
  <si>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</si>
  <si>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</si>
  <si>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</si>
  <si>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</si>
  <si>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</si>
  <si>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</si>
  <si>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</si>
  <si>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</si>
  <si>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Керівник</t>
  </si>
  <si>
    <t>тис.грн.</t>
  </si>
  <si>
    <t>Додаток</t>
  </si>
  <si>
    <t>головний розпорядник бюджетних коштів</t>
  </si>
  <si>
    <t>Назва видатків</t>
  </si>
  <si>
    <t>Звіт про використання бюджетних коштів за І квартал (півріччя, 9 місяців, рік)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</si>
  <si>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</si>
  <si>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</si>
  <si>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</si>
  <si>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</si>
  <si>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</si>
  <si>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</si>
  <si>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</si>
  <si>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</si>
  <si>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</si>
  <si>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</si>
  <si>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</si>
  <si>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</si>
  <si>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</si>
  <si>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</si>
  <si>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</si>
  <si>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</si>
  <si>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</si>
  <si>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</si>
  <si>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</si>
  <si>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…..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</si>
  <si>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</si>
  <si>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</si>
  <si>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</si>
  <si>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</si>
  <si>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</si>
  <si>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</si>
  <si>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</si>
  <si>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</si>
  <si>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</si>
  <si>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</si>
  <si>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</si>
  <si>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</si>
  <si>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</si>
  <si>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</si>
  <si>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</si>
  <si>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</si>
  <si>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</si>
  <si>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</si>
  <si>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</si>
  <si>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</si>
  <si>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</si>
  <si>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</si>
  <si>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</si>
  <si>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6.1</t>
  </si>
  <si>
    <t>6.2</t>
  </si>
  <si>
    <t>7.1</t>
  </si>
  <si>
    <t>7.2</t>
  </si>
  <si>
    <t>Свод</t>
  </si>
  <si>
    <t>5,3</t>
  </si>
  <si>
    <t>5,4</t>
  </si>
  <si>
    <t>5,5</t>
  </si>
  <si>
    <t xml:space="preserve">Оплата за послуги  з вивозу та захороненню побутових відходів,рідких та твердих відходів. </t>
  </si>
  <si>
    <t>5,6</t>
  </si>
  <si>
    <t>5,7</t>
  </si>
  <si>
    <t>Заробітна плата.</t>
  </si>
  <si>
    <t>Нарахування на оплату праці.</t>
  </si>
  <si>
    <t>з них:</t>
  </si>
  <si>
    <t>теплопостачання.</t>
  </si>
  <si>
    <t>електроенергія.</t>
  </si>
  <si>
    <t>водопостачання.</t>
  </si>
  <si>
    <t>газопостачання.</t>
  </si>
  <si>
    <t>послуги зв'язку.</t>
  </si>
  <si>
    <t>Медикаменти та дезактин.</t>
  </si>
  <si>
    <t>8</t>
  </si>
  <si>
    <t>Продукти харчування .</t>
  </si>
  <si>
    <t>9</t>
  </si>
  <si>
    <t>Видатки на відрядження .</t>
  </si>
  <si>
    <t>10</t>
  </si>
  <si>
    <t xml:space="preserve"> податок на воду,єкологічний  податок.</t>
  </si>
  <si>
    <t>канцелярське приладдя, папір,печатка.</t>
  </si>
  <si>
    <t>підписка.</t>
  </si>
  <si>
    <t>5.3</t>
  </si>
  <si>
    <t>заправка притера.ксерокса.</t>
  </si>
  <si>
    <t>ремонт  компьютерной техніки.</t>
  </si>
  <si>
    <t>5.4</t>
  </si>
  <si>
    <t>І. В.</t>
  </si>
  <si>
    <t>Дем'яненко</t>
  </si>
  <si>
    <t>придбання пожінвентаря</t>
  </si>
  <si>
    <t>повірка контура заземлення</t>
  </si>
  <si>
    <t>5.5</t>
  </si>
  <si>
    <t>1.1</t>
  </si>
  <si>
    <t>транспортні послуги по перевезенню дітей</t>
  </si>
  <si>
    <t>2.0</t>
  </si>
  <si>
    <t>Окремі заходи по реалізації державних та регіональних  програм.</t>
  </si>
  <si>
    <t>Відділу освіти Павлоградської міської ради.</t>
  </si>
  <si>
    <t>2.</t>
  </si>
  <si>
    <t>2.1</t>
  </si>
  <si>
    <t>Соціальне забезпечення.</t>
  </si>
  <si>
    <t>інші виплати  населенню.</t>
  </si>
  <si>
    <t>Продукти харчування.</t>
  </si>
  <si>
    <t>3,10</t>
  </si>
  <si>
    <t>3,11</t>
  </si>
  <si>
    <t>3,12</t>
  </si>
  <si>
    <t xml:space="preserve">страхування  дітей </t>
  </si>
  <si>
    <t>5,8</t>
  </si>
  <si>
    <t>5.9</t>
  </si>
  <si>
    <t>5,10</t>
  </si>
  <si>
    <t>5,11</t>
  </si>
  <si>
    <t>5,12</t>
  </si>
  <si>
    <t>5,13</t>
  </si>
  <si>
    <t>5,14</t>
  </si>
  <si>
    <t>3,13</t>
  </si>
  <si>
    <t>5,15</t>
  </si>
  <si>
    <t>5,16</t>
  </si>
  <si>
    <t>5,17</t>
  </si>
  <si>
    <t>5,18</t>
  </si>
  <si>
    <t>послуги зв'язку</t>
  </si>
  <si>
    <t>доставка підручників</t>
  </si>
  <si>
    <t>видатки на відрядження</t>
  </si>
  <si>
    <t>3,3</t>
  </si>
  <si>
    <t xml:space="preserve">коштів </t>
  </si>
  <si>
    <t>Залишки.</t>
  </si>
  <si>
    <t>залишки</t>
  </si>
  <si>
    <t xml:space="preserve">Залишки </t>
  </si>
  <si>
    <t>тис.грн</t>
  </si>
  <si>
    <t>тис,грн</t>
  </si>
  <si>
    <t>5,19</t>
  </si>
  <si>
    <t>Прочиска димоходів та венканалів</t>
  </si>
  <si>
    <t>4.5</t>
  </si>
  <si>
    <t>оплата іншіх енергоносіїв</t>
  </si>
  <si>
    <t>5,20</t>
  </si>
  <si>
    <t>3,14</t>
  </si>
  <si>
    <t>5,21</t>
  </si>
  <si>
    <t>послуги зв'язку, послуги банку</t>
  </si>
  <si>
    <t xml:space="preserve">Оплата за послуги  з вивозу та захороненню побутових відходів,рідких та твердих відходів.,дератиз. </t>
  </si>
  <si>
    <t>Інші виплати населенню</t>
  </si>
  <si>
    <t xml:space="preserve">залишки </t>
  </si>
  <si>
    <t>3,15</t>
  </si>
  <si>
    <t>5,9</t>
  </si>
  <si>
    <t>заправка катріджа</t>
  </si>
  <si>
    <t>Соціальне забезпечення. в.т.ч</t>
  </si>
  <si>
    <t>5,22</t>
  </si>
  <si>
    <t>10,1</t>
  </si>
  <si>
    <t>10,2</t>
  </si>
  <si>
    <t>І.В. Дем'яненко</t>
  </si>
  <si>
    <t>повірка газосігналізатора, манометрів, коректорів газу</t>
  </si>
  <si>
    <t xml:space="preserve"> КТКВК 1011020"Загальноосвітні школи " відділу освіти Павлоградської міської ради</t>
  </si>
  <si>
    <t xml:space="preserve"> КТКВК 1011170"Методична робота " відділу освіти Павлоградської міської ради</t>
  </si>
  <si>
    <t xml:space="preserve"> КТКВК  1011210"Міжкільний навчальний виробничий комбінат " відділу освіти Павлоградської міської ради.</t>
  </si>
  <si>
    <t>3,2</t>
  </si>
  <si>
    <t>штамп,  печатка</t>
  </si>
  <si>
    <t>Медикаменти</t>
  </si>
  <si>
    <t xml:space="preserve">                КТКВК 1013160 " Заходи з оздоровлення  та  відпочинку  дітей " відділу освіти Павлоградської міської ради.</t>
  </si>
  <si>
    <t xml:space="preserve"> придбання  призівдля переможців</t>
  </si>
  <si>
    <t>Придбання засобів  захисту органів  дихання</t>
  </si>
  <si>
    <t>придбання дошок ЗШ №12,18</t>
  </si>
  <si>
    <t xml:space="preserve">Технічне  обстеження газопостачання </t>
  </si>
  <si>
    <t>повірка  газосігналізації  ( інтернатне відділення)</t>
  </si>
  <si>
    <t>повірка діелектричних рукавичок та інструментів</t>
  </si>
  <si>
    <t xml:space="preserve">   </t>
  </si>
  <si>
    <t xml:space="preserve">придбання  згідно припису </t>
  </si>
  <si>
    <t>страхування транспортних засобів</t>
  </si>
  <si>
    <t xml:space="preserve">        КТКВК 1011230" допомога дітям -сиротам  та дітям,позбавлених батьківського піклування ,яким виповнюється 18 років " </t>
  </si>
  <si>
    <t xml:space="preserve">Кошти на кабінет психологгічного розвантаження </t>
  </si>
  <si>
    <t>придбання пожінвентарю</t>
  </si>
  <si>
    <t>на придбання  матеріалу  для встановлення лічильників  води  та електроєнергії у харчоблок</t>
  </si>
  <si>
    <t>Ремонти по припису держнагляду</t>
  </si>
  <si>
    <t xml:space="preserve">транспортні послуги,участь у змаганнях </t>
  </si>
  <si>
    <t>на проведення ентернету</t>
  </si>
  <si>
    <t xml:space="preserve">Технічне обстеження  котелень  та їх посвідчення </t>
  </si>
  <si>
    <t xml:space="preserve"> оплата послуг   з організації горячого харчування</t>
  </si>
  <si>
    <t>повірка вогнегасників,іспит пожкранів,лаболаторне дослідження питної води</t>
  </si>
  <si>
    <t>5,24</t>
  </si>
  <si>
    <t>5,25</t>
  </si>
  <si>
    <t>Експертна оцінка земельних ділянок</t>
  </si>
  <si>
    <t>На інвентарізацію землі ЗШ №3,6,НВК №2</t>
  </si>
  <si>
    <t>на 01.07.2017р</t>
  </si>
  <si>
    <t>ремонтксерокопіювальної техніки</t>
  </si>
  <si>
    <t>перезарядка вогнегасників</t>
  </si>
  <si>
    <t xml:space="preserve"> повірка  монометрів,термометрів.</t>
  </si>
  <si>
    <t xml:space="preserve"> КТКВК 1011220"Інші освітні програми " відділу освіти Павлоградської міської ради.</t>
  </si>
  <si>
    <t>повірка лічільників води,тепла,елекролічильників</t>
  </si>
  <si>
    <t>3,16</t>
  </si>
  <si>
    <t>Звіт про використання бюджетних коштів за ІII квартал 2017 р.</t>
  </si>
  <si>
    <t>липень</t>
  </si>
  <si>
    <t>серпень</t>
  </si>
  <si>
    <t>вересень</t>
  </si>
  <si>
    <t>ІII квартал 2017 року</t>
  </si>
  <si>
    <t>Звіт про використання бюджетних коштів за III квартал   2017р.</t>
  </si>
  <si>
    <t>Звіт про використання бюджетних коштів за ІII квартал 2017р.</t>
  </si>
  <si>
    <t>Звіт про використання бюджетних коштів за  ІII квартал 2017р.</t>
  </si>
  <si>
    <t>Звіт про використання бюджетних коштів за  ІII  квартал 2017р.</t>
  </si>
  <si>
    <t xml:space="preserve">на 01.07. 2017  </t>
  </si>
  <si>
    <t>Звіт про використання бюджетних коштів за  ІII квартал  2017р.</t>
  </si>
  <si>
    <t>на 01.07.2017</t>
  </si>
  <si>
    <t>на 1,07.2017</t>
  </si>
  <si>
    <t>на 1.07.2017</t>
  </si>
  <si>
    <t>IІI квартал 2017 року</t>
  </si>
  <si>
    <t>придбання водонагрівачів( ЗШ №7,10,12,18)</t>
  </si>
  <si>
    <t>3,17</t>
  </si>
  <si>
    <t>Матеріальна допомога</t>
  </si>
  <si>
    <t>придбання електроінструменту,інвентар для секції бадмінтону</t>
  </si>
  <si>
    <t>Системний блок,принтер,обладн.комп'ют.класу</t>
  </si>
  <si>
    <t>мякий інветар ( одяг,взуття,м'ячі,мати)шк.та сп.форма.</t>
  </si>
  <si>
    <t>місто своїми руками</t>
  </si>
  <si>
    <t>встановлення лічільників води</t>
  </si>
  <si>
    <t xml:space="preserve">придбання труб,бак на котел </t>
  </si>
  <si>
    <t>придбання  швейної машинки З Ш №7,телевізор</t>
  </si>
  <si>
    <t>поточний ремонт системи опалення,їдальні,покрівлі,контрольного обладн.</t>
  </si>
  <si>
    <t>Атестація робочих місць,тех.забеспеч."курс школа"</t>
  </si>
  <si>
    <t>придбання тренажера для дітей з фізичними вадами( інклюзіяс міський ліцей) та спортінвентаря ЗШ №11,обладн.для медіатеки,буд.матер.для спорт.залу</t>
  </si>
  <si>
    <t>заміна вікон та поточний ремонт санвузлів,п.р.встановл.ролетів</t>
  </si>
  <si>
    <t>На встановлення лічільників  води та електроєнергії,відкключення  газопостачання</t>
  </si>
  <si>
    <t>повірка лічільників газу і коректорів з їх модернізацією,налаг.та заміна автоматики котелень</t>
  </si>
  <si>
    <t>на 01.10.2017</t>
  </si>
  <si>
    <t>на 01.10.2017р</t>
  </si>
  <si>
    <t xml:space="preserve"> придбання господарчіх товарів,ваги,жалюзі,lk</t>
  </si>
  <si>
    <t xml:space="preserve">придбання меблів,,парти ,лінолеум,дошки, матеріалів на ремонт , </t>
  </si>
  <si>
    <t>придбання  електролампочек,канц.товарів,журнали шкільні,енергозберігаючих засобів</t>
  </si>
  <si>
    <t>придбання світильників ,лавочек для спортивного залу</t>
  </si>
  <si>
    <t>пот.рем.,ремонт ганків</t>
  </si>
  <si>
    <t>Інші видатки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</si>
</sst>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_-* #,##0.000_р_._-;\-* #,##0.000_р_._-;_-* &quot;-&quot;??_р_._-;_-@_-"/>
    <numFmt numFmtId="176" formatCode="_-* #,##0.000\ _г_р_н_._-;\-* #,##0.000\ _г_р_н_._-;_-* &quot;-&quot;???\ _г_р_н_._-;_-@_-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_-* #,##0.00\ _г_р_н_._-;\-* #,##0.00\ _г_р_н_._-;_-* &quot;-&quot;???\ _г_р_н_._-;_-@_-"/>
    <numFmt numFmtId="183" formatCode="_-* #,##0.0000_р_._-;\-* #,##0.0000_р_._-;_-* &quot;-&quot;??_р_._-;_-@_-"/>
    <numFmt numFmtId="184" formatCode="_-* #,##0.0\ _г_р_н_._-;\-* #,##0.0\ _г_р_н_._-;_-* &quot;-&quot;???\ _г_р_н_._-;_-@_-"/>
    <numFmt numFmtId="185" formatCode="_-* #,##0\ _г_р_н_._-;\-* #,##0\ _г_р_н_._-;_-* &quot;-&quot;???\ _г_р_н_._-;_-@_-"/>
    <numFmt numFmtId="186" formatCode="#,##0.000_ ;\-#,##0.000\ "/>
    <numFmt numFmtId="187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6" fontId="4" fillId="0" borderId="15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6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23" xfId="0" applyFont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justify" vertical="center"/>
    </xf>
    <xf numFmtId="2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19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172" fontId="12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172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172" fontId="10" fillId="33" borderId="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 horizontal="left"/>
    </xf>
    <xf numFmtId="2" fontId="10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172" fontId="10" fillId="33" borderId="0" xfId="0" applyNumberFormat="1" applyFont="1" applyFill="1" applyBorder="1" applyAlignment="1">
      <alignment horizontal="left"/>
    </xf>
    <xf numFmtId="172" fontId="4" fillId="33" borderId="0" xfId="0" applyNumberFormat="1" applyFont="1" applyFill="1" applyBorder="1" applyAlignment="1">
      <alignment horizontal="left" vertical="center"/>
    </xf>
    <xf numFmtId="172" fontId="10" fillId="34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172" fontId="4" fillId="34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72" fontId="4" fillId="34" borderId="0" xfId="0" applyNumberFormat="1" applyFont="1" applyFill="1" applyBorder="1" applyAlignment="1">
      <alignment horizontal="center"/>
    </xf>
    <xf numFmtId="172" fontId="10" fillId="34" borderId="0" xfId="0" applyNumberFormat="1" applyFont="1" applyFill="1" applyBorder="1" applyAlignment="1">
      <alignment/>
    </xf>
    <xf numFmtId="172" fontId="10" fillId="2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49" fontId="10" fillId="2" borderId="1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justify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justify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justify" vertical="center"/>
    </xf>
    <xf numFmtId="172" fontId="10" fillId="0" borderId="10" xfId="0" applyNumberFormat="1" applyFont="1" applyFill="1" applyBorder="1" applyAlignment="1">
      <alignment/>
    </xf>
    <xf numFmtId="49" fontId="10" fillId="0" borderId="15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justify" vertical="center"/>
    </xf>
    <xf numFmtId="172" fontId="1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justify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21" xfId="0" applyFont="1" applyBorder="1" applyAlignment="1">
      <alignment horizontal="justify" vertical="center"/>
    </xf>
    <xf numFmtId="0" fontId="7" fillId="0" borderId="35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10" fillId="2" borderId="18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justify" vertical="center"/>
    </xf>
    <xf numFmtId="172" fontId="15" fillId="33" borderId="10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72" fontId="3" fillId="34" borderId="36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15" fillId="5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0" borderId="37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justify" vertical="center"/>
    </xf>
    <xf numFmtId="0" fontId="18" fillId="0" borderId="24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/>
    </xf>
    <xf numFmtId="0" fontId="18" fillId="34" borderId="10" xfId="0" applyFont="1" applyFill="1" applyBorder="1" applyAlignment="1">
      <alignment horizontal="justify" vertical="center"/>
    </xf>
    <xf numFmtId="49" fontId="18" fillId="34" borderId="24" xfId="0" applyNumberFormat="1" applyFont="1" applyFill="1" applyBorder="1" applyAlignment="1">
      <alignment horizontal="center" vertical="center"/>
    </xf>
    <xf numFmtId="49" fontId="19" fillId="34" borderId="24" xfId="0" applyNumberFormat="1" applyFont="1" applyFill="1" applyBorder="1" applyAlignment="1">
      <alignment horizontal="center" vertical="center"/>
    </xf>
    <xf numFmtId="49" fontId="18" fillId="5" borderId="24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 vertical="center"/>
    </xf>
    <xf numFmtId="9" fontId="7" fillId="33" borderId="0" xfId="55" applyFont="1" applyFill="1" applyBorder="1" applyAlignment="1">
      <alignment vertical="center"/>
    </xf>
    <xf numFmtId="172" fontId="15" fillId="33" borderId="0" xfId="0" applyNumberFormat="1" applyFont="1" applyFill="1" applyAlignment="1">
      <alignment/>
    </xf>
    <xf numFmtId="172" fontId="12" fillId="33" borderId="0" xfId="0" applyNumberFormat="1" applyFont="1" applyFill="1" applyAlignment="1">
      <alignment/>
    </xf>
    <xf numFmtId="0" fontId="8" fillId="33" borderId="3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0" fontId="8" fillId="33" borderId="36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73" fontId="8" fillId="33" borderId="10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19" fillId="5" borderId="10" xfId="0" applyFont="1" applyFill="1" applyBorder="1" applyAlignment="1">
      <alignment horizontal="justify" vertical="center"/>
    </xf>
    <xf numFmtId="2" fontId="15" fillId="5" borderId="10" xfId="0" applyNumberFormat="1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justify" vertical="center"/>
    </xf>
    <xf numFmtId="172" fontId="15" fillId="34" borderId="1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/>
    </xf>
    <xf numFmtId="186" fontId="18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172" fontId="4" fillId="33" borderId="41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6" fontId="1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justify" vertical="center" wrapText="1"/>
    </xf>
    <xf numFmtId="173" fontId="15" fillId="33" borderId="10" xfId="0" applyNumberFormat="1" applyFont="1" applyFill="1" applyBorder="1" applyAlignment="1">
      <alignment horizontal="center"/>
    </xf>
    <xf numFmtId="172" fontId="4" fillId="2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 horizontal="justify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justify" vertical="center"/>
    </xf>
    <xf numFmtId="172" fontId="10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justify" vertical="center"/>
    </xf>
    <xf numFmtId="172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right" vertical="center"/>
    </xf>
    <xf numFmtId="172" fontId="10" fillId="2" borderId="10" xfId="0" applyNumberFormat="1" applyFont="1" applyFill="1" applyBorder="1" applyAlignment="1">
      <alignment horizontal="justify" vertical="center"/>
    </xf>
    <xf numFmtId="172" fontId="7" fillId="0" borderId="10" xfId="0" applyNumberFormat="1" applyFont="1" applyBorder="1" applyAlignment="1">
      <alignment/>
    </xf>
    <xf numFmtId="172" fontId="4" fillId="33" borderId="3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10" fillId="2" borderId="10" xfId="0" applyNumberFormat="1" applyFont="1" applyFill="1" applyBorder="1" applyAlignment="1">
      <alignment horizontal="center"/>
    </xf>
    <xf numFmtId="172" fontId="4" fillId="2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35" borderId="10" xfId="0" applyNumberFormat="1" applyFont="1" applyFill="1" applyBorder="1" applyAlignment="1">
      <alignment horizontal="center"/>
    </xf>
    <xf numFmtId="172" fontId="8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175" fontId="15" fillId="0" borderId="10" xfId="58" applyNumberFormat="1" applyFont="1" applyFill="1" applyBorder="1" applyAlignment="1">
      <alignment horizontal="center"/>
    </xf>
    <xf numFmtId="171" fontId="15" fillId="0" borderId="10" xfId="58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2" fontId="3" fillId="33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172" fontId="10" fillId="6" borderId="10" xfId="0" applyNumberFormat="1" applyFont="1" applyFill="1" applyBorder="1" applyAlignment="1">
      <alignment/>
    </xf>
    <xf numFmtId="172" fontId="10" fillId="16" borderId="1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/>
    </xf>
    <xf numFmtId="172" fontId="3" fillId="33" borderId="3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3" fillId="36" borderId="36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7" fillId="33" borderId="4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0" fillId="33" borderId="3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7" fillId="6" borderId="36" xfId="0" applyFont="1" applyFill="1" applyBorder="1" applyAlignment="1">
      <alignment horizontal="left" vertical="center"/>
    </xf>
    <xf numFmtId="0" fontId="7" fillId="6" borderId="39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11" fillId="33" borderId="36" xfId="0" applyFont="1" applyFill="1" applyBorder="1" applyAlignment="1">
      <alignment horizontal="left"/>
    </xf>
    <xf numFmtId="0" fontId="11" fillId="33" borderId="39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8" fillId="33" borderId="36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36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36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174" fontId="15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625" style="0" customWidth="1"/>
    <col min="7" max="7" width="12.00390625" style="0" customWidth="1"/>
    <col min="9" max="9" width="13.125" style="0" customWidth="1"/>
    <col min="11" max="11" width="12.25390625" style="0" customWidth="1"/>
  </cols>
  <sheetData>
    <row r="1" spans="1:11" ht="18.75">
      <c r="A1" s="1" t="s">
        <v>63</v>
      </c>
      <c r="B1" s="1"/>
      <c r="C1" s="1"/>
      <c r="D1" s="1"/>
      <c r="E1" s="1"/>
      <c r="F1" s="1"/>
      <c r="G1" s="1"/>
      <c r="H1" s="1"/>
      <c r="I1" s="1"/>
      <c r="J1" s="272" t="s">
        <v>12</v>
      </c>
      <c r="K1" s="272"/>
    </row>
    <row r="2" spans="1:11" ht="20.25">
      <c r="A2" s="273" t="s">
        <v>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15.75">
      <c r="A4" s="275" t="s">
        <v>13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11</v>
      </c>
    </row>
    <row r="6" spans="1:11" ht="15.75">
      <c r="A6" s="266" t="s">
        <v>0</v>
      </c>
      <c r="B6" s="269" t="s">
        <v>14</v>
      </c>
      <c r="C6" s="269" t="s">
        <v>1</v>
      </c>
      <c r="D6" s="269"/>
      <c r="E6" s="269"/>
      <c r="F6" s="269" t="s">
        <v>5</v>
      </c>
      <c r="G6" s="269"/>
      <c r="H6" s="269"/>
      <c r="I6" s="269"/>
      <c r="J6" s="269"/>
      <c r="K6" s="271"/>
    </row>
    <row r="7" spans="1:11" ht="15.75">
      <c r="A7" s="267"/>
      <c r="B7" s="264"/>
      <c r="C7" s="264"/>
      <c r="D7" s="264"/>
      <c r="E7" s="264"/>
      <c r="F7" s="264" t="s">
        <v>6</v>
      </c>
      <c r="G7" s="264"/>
      <c r="H7" s="264" t="s">
        <v>7</v>
      </c>
      <c r="I7" s="264"/>
      <c r="J7" s="264" t="s">
        <v>8</v>
      </c>
      <c r="K7" s="265"/>
    </row>
    <row r="8" spans="1:11" ht="16.5" thickBot="1">
      <c r="A8" s="268"/>
      <c r="B8" s="270"/>
      <c r="C8" s="6" t="s">
        <v>2</v>
      </c>
      <c r="D8" s="6" t="s">
        <v>3</v>
      </c>
      <c r="E8" s="6" t="s">
        <v>4</v>
      </c>
      <c r="F8" s="6" t="s">
        <v>2</v>
      </c>
      <c r="G8" s="6" t="s">
        <v>3</v>
      </c>
      <c r="H8" s="6" t="s">
        <v>2</v>
      </c>
      <c r="I8" s="6" t="s">
        <v>3</v>
      </c>
      <c r="J8" s="6" t="s">
        <v>2</v>
      </c>
      <c r="K8" s="14" t="s">
        <v>3</v>
      </c>
    </row>
    <row r="9" spans="1:11" ht="18.75">
      <c r="A9" s="7">
        <v>1</v>
      </c>
      <c r="B9" s="15" t="s">
        <v>16</v>
      </c>
      <c r="C9" s="8"/>
      <c r="D9" s="8"/>
      <c r="E9" s="8"/>
      <c r="F9" s="8"/>
      <c r="G9" s="8"/>
      <c r="H9" s="8"/>
      <c r="I9" s="8"/>
      <c r="J9" s="8"/>
      <c r="K9" s="9"/>
    </row>
    <row r="10" spans="1:11" ht="18.75">
      <c r="A10" s="10">
        <v>2</v>
      </c>
      <c r="B10" s="2" t="s">
        <v>17</v>
      </c>
      <c r="C10" s="3"/>
      <c r="D10" s="3"/>
      <c r="E10" s="3"/>
      <c r="F10" s="3"/>
      <c r="G10" s="3"/>
      <c r="H10" s="3"/>
      <c r="I10" s="3"/>
      <c r="J10" s="3"/>
      <c r="K10" s="11"/>
    </row>
    <row r="11" spans="1:11" ht="18.75">
      <c r="A11" s="10">
        <v>3</v>
      </c>
      <c r="B11" s="2" t="s">
        <v>28</v>
      </c>
      <c r="C11" s="3"/>
      <c r="D11" s="3"/>
      <c r="E11" s="3"/>
      <c r="F11" s="3"/>
      <c r="G11" s="3"/>
      <c r="H11" s="3"/>
      <c r="I11" s="3"/>
      <c r="J11" s="3"/>
      <c r="K11" s="11"/>
    </row>
    <row r="12" spans="1:11" ht="18.75">
      <c r="A12" s="10"/>
      <c r="B12" s="2" t="s">
        <v>18</v>
      </c>
      <c r="C12" s="3"/>
      <c r="D12" s="3"/>
      <c r="E12" s="3"/>
      <c r="F12" s="3"/>
      <c r="G12" s="3"/>
      <c r="H12" s="3"/>
      <c r="I12" s="3"/>
      <c r="J12" s="3"/>
      <c r="K12" s="11"/>
    </row>
    <row r="13" spans="1:11" ht="18.75">
      <c r="A13" s="18" t="s">
        <v>38</v>
      </c>
      <c r="B13" s="2" t="s">
        <v>19</v>
      </c>
      <c r="C13" s="3"/>
      <c r="D13" s="3"/>
      <c r="E13" s="3"/>
      <c r="F13" s="3"/>
      <c r="G13" s="3"/>
      <c r="H13" s="3"/>
      <c r="I13" s="3"/>
      <c r="J13" s="3"/>
      <c r="K13" s="11"/>
    </row>
    <row r="14" spans="1:11" ht="18.75">
      <c r="A14" s="18" t="s">
        <v>39</v>
      </c>
      <c r="B14" s="2" t="s">
        <v>27</v>
      </c>
      <c r="C14" s="3"/>
      <c r="D14" s="3"/>
      <c r="E14" s="3"/>
      <c r="F14" s="3"/>
      <c r="G14" s="3"/>
      <c r="H14" s="3"/>
      <c r="I14" s="3"/>
      <c r="J14" s="3"/>
      <c r="K14" s="11"/>
    </row>
    <row r="15" spans="1:11" ht="18.75">
      <c r="A15" s="18" t="s">
        <v>40</v>
      </c>
      <c r="B15" s="2" t="s">
        <v>20</v>
      </c>
      <c r="C15" s="3"/>
      <c r="D15" s="3"/>
      <c r="E15" s="3"/>
      <c r="F15" s="3"/>
      <c r="G15" s="3"/>
      <c r="H15" s="3"/>
      <c r="I15" s="3"/>
      <c r="J15" s="3"/>
      <c r="K15" s="11"/>
    </row>
    <row r="16" spans="1:11" ht="18.75">
      <c r="A16" s="18" t="s">
        <v>41</v>
      </c>
      <c r="B16" s="2" t="s">
        <v>26</v>
      </c>
      <c r="C16" s="3"/>
      <c r="D16" s="3"/>
      <c r="E16" s="3"/>
      <c r="F16" s="3"/>
      <c r="G16" s="3"/>
      <c r="H16" s="3"/>
      <c r="I16" s="3"/>
      <c r="J16" s="3"/>
      <c r="K16" s="11"/>
    </row>
    <row r="17" spans="1:11" ht="18.75">
      <c r="A17" s="18" t="s">
        <v>42</v>
      </c>
      <c r="B17" s="2" t="s">
        <v>29</v>
      </c>
      <c r="C17" s="3"/>
      <c r="D17" s="3"/>
      <c r="E17" s="3"/>
      <c r="F17" s="3"/>
      <c r="G17" s="3"/>
      <c r="H17" s="3"/>
      <c r="I17" s="3"/>
      <c r="J17" s="3"/>
      <c r="K17" s="11"/>
    </row>
    <row r="18" spans="1:11" ht="18.75">
      <c r="A18" s="18" t="s">
        <v>43</v>
      </c>
      <c r="B18" s="2" t="s">
        <v>30</v>
      </c>
      <c r="C18" s="3"/>
      <c r="D18" s="3"/>
      <c r="E18" s="3"/>
      <c r="F18" s="3"/>
      <c r="G18" s="3"/>
      <c r="H18" s="3"/>
      <c r="I18" s="3"/>
      <c r="J18" s="3"/>
      <c r="K18" s="11"/>
    </row>
    <row r="19" spans="1:11" ht="18.75">
      <c r="A19" s="18" t="s">
        <v>44</v>
      </c>
      <c r="B19" s="2" t="s">
        <v>32</v>
      </c>
      <c r="C19" s="3"/>
      <c r="D19" s="3"/>
      <c r="E19" s="3"/>
      <c r="F19" s="3"/>
      <c r="G19" s="3"/>
      <c r="H19" s="3"/>
      <c r="I19" s="3"/>
      <c r="J19" s="3"/>
      <c r="K19" s="11"/>
    </row>
    <row r="20" spans="1:11" ht="18.75">
      <c r="A20" s="18" t="s">
        <v>45</v>
      </c>
      <c r="B20" s="2" t="s">
        <v>33</v>
      </c>
      <c r="C20" s="3"/>
      <c r="D20" s="3"/>
      <c r="E20" s="3"/>
      <c r="F20" s="3"/>
      <c r="G20" s="3"/>
      <c r="H20" s="3"/>
      <c r="I20" s="3"/>
      <c r="J20" s="3"/>
      <c r="K20" s="11"/>
    </row>
    <row r="21" spans="1:11" ht="18.75">
      <c r="A21" s="18" t="s">
        <v>46</v>
      </c>
      <c r="B21" s="2" t="s">
        <v>31</v>
      </c>
      <c r="C21" s="3"/>
      <c r="D21" s="3"/>
      <c r="E21" s="3"/>
      <c r="F21" s="3"/>
      <c r="G21" s="3"/>
      <c r="H21" s="3"/>
      <c r="I21" s="3"/>
      <c r="J21" s="3"/>
      <c r="K21" s="11"/>
    </row>
    <row r="22" spans="1:11" ht="24.75" customHeight="1">
      <c r="A22" s="18" t="s">
        <v>47</v>
      </c>
      <c r="B22" s="2" t="s">
        <v>21</v>
      </c>
      <c r="C22" s="3"/>
      <c r="D22" s="3"/>
      <c r="E22" s="3"/>
      <c r="F22" s="3"/>
      <c r="G22" s="3"/>
      <c r="H22" s="3"/>
      <c r="I22" s="3"/>
      <c r="J22" s="3"/>
      <c r="K22" s="11"/>
    </row>
    <row r="23" spans="1:11" ht="18.75">
      <c r="A23" s="18"/>
      <c r="B23" s="2" t="s">
        <v>18</v>
      </c>
      <c r="C23" s="3"/>
      <c r="D23" s="3"/>
      <c r="E23" s="3"/>
      <c r="F23" s="3"/>
      <c r="G23" s="3"/>
      <c r="H23" s="3"/>
      <c r="I23" s="3"/>
      <c r="J23" s="3"/>
      <c r="K23" s="11"/>
    </row>
    <row r="24" spans="1:11" ht="18.75">
      <c r="A24" s="18" t="s">
        <v>48</v>
      </c>
      <c r="B24" s="2" t="s">
        <v>22</v>
      </c>
      <c r="C24" s="3"/>
      <c r="D24" s="3"/>
      <c r="E24" s="3"/>
      <c r="F24" s="3"/>
      <c r="G24" s="3"/>
      <c r="H24" s="3"/>
      <c r="I24" s="3"/>
      <c r="J24" s="3"/>
      <c r="K24" s="11"/>
    </row>
    <row r="25" spans="1:11" s="4" customFormat="1" ht="18.75">
      <c r="A25" s="18" t="s">
        <v>49</v>
      </c>
      <c r="B25" s="2" t="s">
        <v>23</v>
      </c>
      <c r="C25" s="3"/>
      <c r="D25" s="3"/>
      <c r="E25" s="3"/>
      <c r="F25" s="3"/>
      <c r="G25" s="3"/>
      <c r="H25" s="3"/>
      <c r="I25" s="3"/>
      <c r="J25" s="3"/>
      <c r="K25" s="11"/>
    </row>
    <row r="26" spans="1:11" s="4" customFormat="1" ht="18.75">
      <c r="A26" s="18" t="s">
        <v>50</v>
      </c>
      <c r="B26" s="2" t="s">
        <v>24</v>
      </c>
      <c r="C26" s="3"/>
      <c r="D26" s="3"/>
      <c r="E26" s="3"/>
      <c r="F26" s="3"/>
      <c r="G26" s="3"/>
      <c r="H26" s="3"/>
      <c r="I26" s="3"/>
      <c r="J26" s="3"/>
      <c r="K26" s="11"/>
    </row>
    <row r="27" spans="1:11" s="4" customFormat="1" ht="18.75">
      <c r="A27" s="18" t="s">
        <v>51</v>
      </c>
      <c r="B27" s="2" t="s">
        <v>34</v>
      </c>
      <c r="C27" s="3"/>
      <c r="D27" s="3"/>
      <c r="E27" s="3"/>
      <c r="F27" s="3"/>
      <c r="G27" s="3"/>
      <c r="H27" s="3"/>
      <c r="I27" s="3"/>
      <c r="J27" s="3"/>
      <c r="K27" s="11"/>
    </row>
    <row r="28" spans="1:11" s="4" customFormat="1" ht="24" customHeight="1">
      <c r="A28" s="18" t="s">
        <v>52</v>
      </c>
      <c r="B28" s="2" t="s">
        <v>25</v>
      </c>
      <c r="C28" s="3"/>
      <c r="D28" s="3"/>
      <c r="E28" s="3"/>
      <c r="F28" s="3"/>
      <c r="G28" s="3"/>
      <c r="H28" s="3"/>
      <c r="I28" s="3"/>
      <c r="J28" s="3"/>
      <c r="K28" s="11"/>
    </row>
    <row r="29" spans="1:11" s="4" customFormat="1" ht="18.75">
      <c r="A29" s="18"/>
      <c r="B29" s="2" t="s">
        <v>18</v>
      </c>
      <c r="C29" s="3"/>
      <c r="D29" s="3"/>
      <c r="E29" s="3"/>
      <c r="F29" s="3"/>
      <c r="G29" s="3"/>
      <c r="H29" s="3"/>
      <c r="I29" s="3"/>
      <c r="J29" s="3"/>
      <c r="K29" s="11"/>
    </row>
    <row r="30" spans="1:11" s="4" customFormat="1" ht="16.5" customHeight="1">
      <c r="A30" s="18" t="s">
        <v>55</v>
      </c>
      <c r="B30" s="2" t="s">
        <v>58</v>
      </c>
      <c r="C30" s="3"/>
      <c r="D30" s="3"/>
      <c r="E30" s="3"/>
      <c r="F30" s="3"/>
      <c r="G30" s="3"/>
      <c r="H30" s="3"/>
      <c r="I30" s="3"/>
      <c r="J30" s="3"/>
      <c r="K30" s="11"/>
    </row>
    <row r="31" spans="1:11" s="4" customFormat="1" ht="16.5" customHeight="1">
      <c r="A31" s="18" t="s">
        <v>56</v>
      </c>
      <c r="B31" s="2" t="s">
        <v>35</v>
      </c>
      <c r="C31" s="3"/>
      <c r="D31" s="3"/>
      <c r="E31" s="3"/>
      <c r="F31" s="3"/>
      <c r="G31" s="3"/>
      <c r="H31" s="3"/>
      <c r="I31" s="3"/>
      <c r="J31" s="3"/>
      <c r="K31" s="11"/>
    </row>
    <row r="32" spans="1:11" s="4" customFormat="1" ht="18.75">
      <c r="A32" s="18" t="s">
        <v>53</v>
      </c>
      <c r="B32" s="2" t="s">
        <v>36</v>
      </c>
      <c r="C32" s="3"/>
      <c r="D32" s="3"/>
      <c r="E32" s="3"/>
      <c r="F32" s="3"/>
      <c r="G32" s="3"/>
      <c r="H32" s="3"/>
      <c r="I32" s="3"/>
      <c r="J32" s="3"/>
      <c r="K32" s="11"/>
    </row>
    <row r="33" spans="1:11" s="4" customFormat="1" ht="18.75">
      <c r="A33" s="18" t="s">
        <v>59</v>
      </c>
      <c r="B33" s="2" t="s">
        <v>18</v>
      </c>
      <c r="C33" s="3"/>
      <c r="D33" s="3"/>
      <c r="E33" s="3"/>
      <c r="F33" s="3"/>
      <c r="G33" s="3"/>
      <c r="H33" s="3"/>
      <c r="I33" s="3"/>
      <c r="J33" s="3"/>
      <c r="K33" s="11"/>
    </row>
    <row r="34" spans="1:11" s="4" customFormat="1" ht="18.75">
      <c r="A34" s="18" t="s">
        <v>60</v>
      </c>
      <c r="B34" s="2" t="s">
        <v>58</v>
      </c>
      <c r="C34" s="3"/>
      <c r="D34" s="3"/>
      <c r="E34" s="3"/>
      <c r="F34" s="3"/>
      <c r="G34" s="3"/>
      <c r="H34" s="3"/>
      <c r="I34" s="3"/>
      <c r="J34" s="3"/>
      <c r="K34" s="11"/>
    </row>
    <row r="35" spans="1:11" s="4" customFormat="1" ht="18.75">
      <c r="A35" s="18"/>
      <c r="B35" s="2" t="s">
        <v>35</v>
      </c>
      <c r="C35" s="3"/>
      <c r="D35" s="3"/>
      <c r="E35" s="3"/>
      <c r="F35" s="3"/>
      <c r="G35" s="3"/>
      <c r="H35" s="3"/>
      <c r="I35" s="3"/>
      <c r="J35" s="3"/>
      <c r="K35" s="11"/>
    </row>
    <row r="36" spans="1:11" s="4" customFormat="1" ht="18.75">
      <c r="A36" s="18" t="s">
        <v>54</v>
      </c>
      <c r="B36" s="2" t="s">
        <v>37</v>
      </c>
      <c r="C36" s="3"/>
      <c r="D36" s="3"/>
      <c r="E36" s="3"/>
      <c r="F36" s="3"/>
      <c r="G36" s="3"/>
      <c r="H36" s="3"/>
      <c r="I36" s="3"/>
      <c r="J36" s="3"/>
      <c r="K36" s="11"/>
    </row>
    <row r="37" spans="1:11" s="4" customFormat="1" ht="18.75">
      <c r="A37" s="18"/>
      <c r="B37" s="2" t="s">
        <v>18</v>
      </c>
      <c r="C37" s="3"/>
      <c r="D37" s="3"/>
      <c r="E37" s="3"/>
      <c r="F37" s="3"/>
      <c r="G37" s="3"/>
      <c r="H37" s="3"/>
      <c r="I37" s="3"/>
      <c r="J37" s="3"/>
      <c r="K37" s="11"/>
    </row>
    <row r="38" spans="1:11" s="4" customFormat="1" ht="18.75">
      <c r="A38" s="18" t="s">
        <v>61</v>
      </c>
      <c r="B38" s="2" t="s">
        <v>58</v>
      </c>
      <c r="C38" s="3"/>
      <c r="D38" s="3"/>
      <c r="E38" s="3"/>
      <c r="F38" s="3"/>
      <c r="G38" s="3"/>
      <c r="H38" s="3"/>
      <c r="I38" s="3"/>
      <c r="J38" s="3"/>
      <c r="K38" s="11"/>
    </row>
    <row r="39" spans="1:11" s="4" customFormat="1" ht="18.75">
      <c r="A39" s="23" t="s">
        <v>62</v>
      </c>
      <c r="B39" s="2" t="s">
        <v>35</v>
      </c>
      <c r="C39" s="24"/>
      <c r="D39" s="24"/>
      <c r="E39" s="24"/>
      <c r="F39" s="24"/>
      <c r="G39" s="24"/>
      <c r="H39" s="24"/>
      <c r="I39" s="24"/>
      <c r="J39" s="24"/>
      <c r="K39" s="25"/>
    </row>
    <row r="40" spans="1:11" s="4" customFormat="1" ht="23.25" customHeight="1" thickBot="1">
      <c r="A40" s="19"/>
      <c r="B40" s="16" t="s">
        <v>9</v>
      </c>
      <c r="C40" s="12"/>
      <c r="D40" s="12"/>
      <c r="E40" s="12"/>
      <c r="F40" s="12"/>
      <c r="G40" s="12"/>
      <c r="H40" s="12"/>
      <c r="I40" s="12"/>
      <c r="J40" s="12"/>
      <c r="K40" s="13"/>
    </row>
    <row r="41" spans="1:11" s="4" customFormat="1" ht="18">
      <c r="A41" s="20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4" customFormat="1" ht="18.75">
      <c r="A42" s="20"/>
      <c r="B42" s="5" t="s">
        <v>10</v>
      </c>
      <c r="C42" s="1"/>
      <c r="D42" s="1"/>
      <c r="E42" s="22"/>
      <c r="F42" s="1"/>
      <c r="G42" s="1"/>
      <c r="H42" s="1"/>
      <c r="I42" s="1"/>
      <c r="J42" s="1"/>
      <c r="K42" s="1"/>
    </row>
    <row r="43" spans="1:11" s="4" customFormat="1" ht="16.5" customHeight="1">
      <c r="A43" s="20"/>
      <c r="B43" s="1"/>
      <c r="C43" s="1"/>
      <c r="D43" s="1"/>
      <c r="E43" s="21" t="s">
        <v>57</v>
      </c>
      <c r="F43" s="1"/>
      <c r="G43" s="1"/>
      <c r="H43" s="1"/>
      <c r="I43" s="1"/>
      <c r="J43" s="1"/>
      <c r="K43" s="1"/>
    </row>
    <row r="44" spans="1:11" s="4" customFormat="1" ht="18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4" customFormat="1" ht="18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4" customFormat="1" ht="3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4" customFormat="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4" customFormat="1" ht="4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4" customFormat="1" ht="18">
      <c r="A49"/>
      <c r="B49" s="17"/>
      <c r="C49" s="17"/>
      <c r="D49" s="17"/>
      <c r="E49" s="17"/>
      <c r="F49" s="17"/>
      <c r="G49" s="17"/>
      <c r="H49" s="17"/>
      <c r="I49" s="17"/>
      <c r="J49" s="17"/>
      <c r="K49"/>
    </row>
    <row r="50" spans="1:11" s="4" customFormat="1" ht="18">
      <c r="A50"/>
      <c r="B50" s="17"/>
      <c r="C50" s="17"/>
      <c r="D50" s="17"/>
      <c r="E50" s="17"/>
      <c r="F50" s="17"/>
      <c r="G50" s="17"/>
      <c r="H50" s="17"/>
      <c r="I50" s="17"/>
      <c r="J50" s="17"/>
      <c r="K50"/>
    </row>
    <row r="51" spans="1:11" s="4" customFormat="1" ht="18">
      <c r="A51"/>
      <c r="B51" s="17"/>
      <c r="C51" s="17"/>
      <c r="D51" s="17"/>
      <c r="E51" s="17"/>
      <c r="F51" s="17"/>
      <c r="G51" s="17"/>
      <c r="H51" s="17"/>
      <c r="I51" s="17"/>
      <c r="J51" s="17"/>
      <c r="K51"/>
    </row>
    <row r="52" spans="2:10" ht="12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2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2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2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2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2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2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2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2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2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2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2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2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2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2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2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2.75">
      <c r="B83" s="17"/>
      <c r="C83" s="17"/>
      <c r="D83" s="17"/>
      <c r="E83" s="17"/>
      <c r="F83" s="17"/>
      <c r="G83" s="17"/>
      <c r="H83" s="17"/>
      <c r="I83" s="17"/>
      <c r="J83" s="17"/>
    </row>
    <row r="84" spans="2:10" ht="12.75"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12.75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2.75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2.75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12.75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12.75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12.75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12.75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12.75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12.75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12.75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12.75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12.75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12.75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12.75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2.75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12.75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12.7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12.7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2.7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2.75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12.7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2.75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12.7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2.7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2.7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2.75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2.75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2.75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12.7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12.7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12.75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12.75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12.75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12.7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2.7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2.75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2.75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12.75"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2:10" ht="12.75">
      <c r="B123" s="17"/>
      <c r="C123" s="17"/>
      <c r="D123" s="17"/>
      <c r="E123" s="17"/>
      <c r="F123" s="17"/>
      <c r="G123" s="17"/>
      <c r="H123" s="17"/>
      <c r="I123" s="17"/>
      <c r="J123" s="17"/>
    </row>
  </sheetData>
  <sheetProtection/>
  <mergeCells count="11">
    <mergeCell ref="H7:I7"/>
    <mergeCell ref="J7:K7"/>
    <mergeCell ref="A6:A8"/>
    <mergeCell ref="B6:B8"/>
    <mergeCell ref="C6:E7"/>
    <mergeCell ref="F6:K6"/>
    <mergeCell ref="J1:K1"/>
    <mergeCell ref="A2:K2"/>
    <mergeCell ref="A3:K3"/>
    <mergeCell ref="A4:K4"/>
    <mergeCell ref="F7:G7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70" zoomScaleSheetLayoutView="70" workbookViewId="0" topLeftCell="D1">
      <selection activeCell="E43" sqref="E43"/>
    </sheetView>
  </sheetViews>
  <sheetFormatPr defaultColWidth="9.00390625" defaultRowHeight="12.75"/>
  <cols>
    <col min="2" max="2" width="57.00390625" style="0" customWidth="1"/>
    <col min="3" max="3" width="16.00390625" style="0" customWidth="1"/>
    <col min="4" max="4" width="18.00390625" style="0" customWidth="1"/>
    <col min="5" max="5" width="18.625" style="0" customWidth="1"/>
    <col min="6" max="6" width="17.125" style="0" customWidth="1"/>
    <col min="7" max="7" width="15.375" style="0" customWidth="1"/>
    <col min="8" max="8" width="19.00390625" style="0" customWidth="1"/>
    <col min="9" max="9" width="18.125" style="0" customWidth="1"/>
    <col min="10" max="10" width="17.75390625" style="0" customWidth="1"/>
    <col min="11" max="11" width="15.00390625" style="0" customWidth="1"/>
    <col min="12" max="13" width="19.00390625" style="0" customWidth="1"/>
    <col min="14" max="14" width="5.375" style="0" customWidth="1"/>
    <col min="15" max="15" width="67.125" style="0" customWidth="1"/>
  </cols>
  <sheetData>
    <row r="1" spans="12:13" ht="18.75">
      <c r="L1" s="88" t="s">
        <v>12</v>
      </c>
      <c r="M1" s="88"/>
    </row>
    <row r="2" spans="1:13" ht="25.5">
      <c r="A2" s="281" t="s">
        <v>189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09"/>
    </row>
    <row r="3" spans="1:13" ht="26.25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11"/>
    </row>
    <row r="4" spans="1:13" ht="15.75">
      <c r="A4" s="275" t="s">
        <v>13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10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130</v>
      </c>
      <c r="M5" s="1"/>
    </row>
    <row r="6" spans="1:15" ht="15.75">
      <c r="A6" s="278" t="s">
        <v>0</v>
      </c>
      <c r="B6" s="283" t="s">
        <v>14</v>
      </c>
      <c r="C6" s="52" t="s">
        <v>127</v>
      </c>
      <c r="D6" s="286" t="s">
        <v>193</v>
      </c>
      <c r="E6" s="287"/>
      <c r="F6" s="287"/>
      <c r="G6" s="287" t="s">
        <v>5</v>
      </c>
      <c r="H6" s="287"/>
      <c r="I6" s="287"/>
      <c r="J6" s="287"/>
      <c r="K6" s="287"/>
      <c r="L6" s="283"/>
      <c r="M6" s="52" t="s">
        <v>127</v>
      </c>
      <c r="N6" s="277"/>
      <c r="O6" s="234" t="s">
        <v>127</v>
      </c>
    </row>
    <row r="7" spans="1:15" ht="15.75">
      <c r="A7" s="279"/>
      <c r="B7" s="284"/>
      <c r="C7" s="53" t="s">
        <v>126</v>
      </c>
      <c r="D7" s="288"/>
      <c r="E7" s="276"/>
      <c r="F7" s="276"/>
      <c r="G7" s="276" t="s">
        <v>190</v>
      </c>
      <c r="H7" s="276"/>
      <c r="I7" s="276" t="s">
        <v>191</v>
      </c>
      <c r="J7" s="276"/>
      <c r="K7" s="276" t="s">
        <v>192</v>
      </c>
      <c r="L7" s="276"/>
      <c r="M7" s="53" t="s">
        <v>126</v>
      </c>
      <c r="N7" s="277"/>
      <c r="O7" s="234" t="s">
        <v>126</v>
      </c>
    </row>
    <row r="8" spans="1:15" ht="16.5" thickBot="1">
      <c r="A8" s="280"/>
      <c r="B8" s="285"/>
      <c r="C8" s="54" t="s">
        <v>182</v>
      </c>
      <c r="D8" s="55" t="s">
        <v>2</v>
      </c>
      <c r="E8" s="56" t="s">
        <v>3</v>
      </c>
      <c r="F8" s="56" t="s">
        <v>4</v>
      </c>
      <c r="G8" s="56" t="s">
        <v>2</v>
      </c>
      <c r="H8" s="56" t="s">
        <v>3</v>
      </c>
      <c r="I8" s="56" t="s">
        <v>2</v>
      </c>
      <c r="J8" s="56" t="s">
        <v>3</v>
      </c>
      <c r="K8" s="234" t="s">
        <v>2</v>
      </c>
      <c r="L8" s="234" t="s">
        <v>3</v>
      </c>
      <c r="M8" s="54" t="s">
        <v>221</v>
      </c>
      <c r="N8" s="277"/>
      <c r="O8" s="234" t="s">
        <v>182</v>
      </c>
    </row>
    <row r="9" spans="1:15" ht="33" customHeight="1">
      <c r="A9" s="165">
        <v>1</v>
      </c>
      <c r="B9" s="166" t="s">
        <v>70</v>
      </c>
      <c r="C9" s="259">
        <v>883.40512</v>
      </c>
      <c r="D9" s="160">
        <f>G9+I9+K9</f>
        <v>11331.375</v>
      </c>
      <c r="E9" s="173">
        <f>H9+J9+L9</f>
        <v>10151.84463</v>
      </c>
      <c r="F9" s="173">
        <f>E9/(C9+D9)*100</f>
        <v>83.11115329352322</v>
      </c>
      <c r="G9" s="160">
        <v>3490.456</v>
      </c>
      <c r="H9" s="222">
        <v>1083.28898</v>
      </c>
      <c r="I9" s="174">
        <v>2581.892</v>
      </c>
      <c r="J9" s="222">
        <v>3226.13875</v>
      </c>
      <c r="K9" s="222">
        <v>5259.027</v>
      </c>
      <c r="L9" s="222">
        <v>5842.4169</v>
      </c>
      <c r="M9" s="249">
        <f>C9+D9-E9</f>
        <v>2062.93549</v>
      </c>
      <c r="N9" s="239"/>
      <c r="O9" s="173">
        <f>E9+F9-G9</f>
        <v>6744.499783293522</v>
      </c>
    </row>
    <row r="10" spans="1:15" ht="29.25" customHeight="1">
      <c r="A10" s="167">
        <v>2</v>
      </c>
      <c r="B10" s="168" t="s">
        <v>71</v>
      </c>
      <c r="C10" s="160">
        <v>212.11291</v>
      </c>
      <c r="D10" s="160">
        <f>G10+I10+K10</f>
        <v>2502.5969999999998</v>
      </c>
      <c r="E10" s="173">
        <f>H10+J10+L10</f>
        <v>2282.29802</v>
      </c>
      <c r="F10" s="173">
        <f>(E10)/(D10+C10)*100</f>
        <v>84.07152497557281</v>
      </c>
      <c r="G10" s="160">
        <v>768</v>
      </c>
      <c r="H10" s="222">
        <v>248.06098</v>
      </c>
      <c r="I10" s="160">
        <v>541.02</v>
      </c>
      <c r="J10" s="222">
        <v>721.78567</v>
      </c>
      <c r="K10" s="222">
        <v>1193.577</v>
      </c>
      <c r="L10" s="222">
        <v>1312.45137</v>
      </c>
      <c r="M10" s="249">
        <f>C10+D10-E10</f>
        <v>432.4118899999994</v>
      </c>
      <c r="N10" s="244"/>
      <c r="O10" s="173">
        <f>E10+F10-G10</f>
        <v>1598.3695449755728</v>
      </c>
    </row>
    <row r="11" spans="1:15" ht="21" customHeight="1">
      <c r="A11" s="220">
        <v>3</v>
      </c>
      <c r="B11" s="221" t="s">
        <v>28</v>
      </c>
      <c r="C11" s="222">
        <v>171.32</v>
      </c>
      <c r="D11" s="222">
        <f>D13+D14+D15+D16+D17+D18+D19+D20+D21+D22+D23+D24+D26+D27+D25+D28+D29+D30</f>
        <v>493.41900000000004</v>
      </c>
      <c r="E11" s="222">
        <f>E13+E14+E15+E16+E17+E18+E19+E20+E21+E22+E23+E24+E26+E25+E27</f>
        <v>244.58799</v>
      </c>
      <c r="F11" s="152">
        <f>(E11)/(D11+C11)*100</f>
        <v>36.794590057150245</v>
      </c>
      <c r="G11" s="222">
        <f>G13+G14+G15+G16+G17+G18+G19+G20+G21+G22+G23+G24+G26+G27+G25+G28+G29+G30</f>
        <v>157.927</v>
      </c>
      <c r="H11" s="222">
        <f>H13+H14+H15+H16+H17+H18+H19+H20+H21+H22+H23+H24+H26+H27</f>
        <v>77.38730000000001</v>
      </c>
      <c r="I11" s="222">
        <f>I13+I14+I15+I16+I17+I18+I19+I20+I21+I22+I23+I24+I26+I27+I25+I28+I29+I30</f>
        <v>287.172</v>
      </c>
      <c r="J11" s="222">
        <f>SUM(J13:J30)</f>
        <v>191.55489</v>
      </c>
      <c r="K11" s="222">
        <f>K13+K14+K15+K16+K17+K18+K19+K20+K21+K22+K23+K24+K26+K27+K25+K28+K29+K30</f>
        <v>48.31999999999999</v>
      </c>
      <c r="L11" s="222">
        <f>SUM(L13:L30)</f>
        <v>94.40395</v>
      </c>
      <c r="M11" s="249">
        <f aca="true" t="shared" si="0" ref="M11:M38">C11+D11-E11</f>
        <v>420.15101000000004</v>
      </c>
      <c r="N11" s="244"/>
      <c r="O11" s="222" t="e">
        <f>O13+O14+O15+O16+O17+O18+O19+O20+O21+O22+O23+O24+O26+O27+O25</f>
        <v>#DIV/0!</v>
      </c>
    </row>
    <row r="12" spans="1:15" ht="20.25">
      <c r="A12" s="44"/>
      <c r="B12" s="59" t="s">
        <v>72</v>
      </c>
      <c r="C12" s="60"/>
      <c r="D12" s="61"/>
      <c r="E12" s="61"/>
      <c r="F12" s="58"/>
      <c r="G12" s="61"/>
      <c r="H12" s="236"/>
      <c r="I12" s="47"/>
      <c r="J12" s="236"/>
      <c r="K12" s="236"/>
      <c r="L12" s="47"/>
      <c r="M12" s="249">
        <f t="shared" si="0"/>
        <v>0</v>
      </c>
      <c r="N12" s="245"/>
      <c r="O12" s="47"/>
    </row>
    <row r="13" spans="1:15" ht="42" customHeight="1">
      <c r="A13" s="45" t="s">
        <v>38</v>
      </c>
      <c r="B13" s="59" t="s">
        <v>209</v>
      </c>
      <c r="C13" s="153">
        <v>43.53</v>
      </c>
      <c r="D13" s="151">
        <f>G13+I13+K13</f>
        <v>21.23</v>
      </c>
      <c r="E13" s="151">
        <f>H13+J13+L13</f>
        <v>11.01</v>
      </c>
      <c r="F13" s="152">
        <f aca="true" t="shared" si="1" ref="F13:F22">(E13)/(D13+C13)*100</f>
        <v>17.001235330450896</v>
      </c>
      <c r="G13" s="151">
        <v>4.78</v>
      </c>
      <c r="H13" s="155"/>
      <c r="I13" s="151">
        <v>8.25</v>
      </c>
      <c r="J13" s="156">
        <v>8.25</v>
      </c>
      <c r="K13" s="155">
        <v>8.2</v>
      </c>
      <c r="L13" s="155">
        <v>2.76</v>
      </c>
      <c r="M13" s="249">
        <f t="shared" si="0"/>
        <v>53.75000000000001</v>
      </c>
      <c r="N13" s="242"/>
      <c r="O13" s="173">
        <f aca="true" t="shared" si="2" ref="O13:O27">E13+F13-G13</f>
        <v>23.231235330450893</v>
      </c>
    </row>
    <row r="14" spans="1:15" ht="56.25" customHeight="1">
      <c r="A14" s="45" t="s">
        <v>39</v>
      </c>
      <c r="B14" s="59" t="s">
        <v>224</v>
      </c>
      <c r="C14" s="153">
        <v>0.09</v>
      </c>
      <c r="D14" s="151">
        <f aca="true" t="shared" si="3" ref="D14:D30">G14+I14+K14</f>
        <v>65.262</v>
      </c>
      <c r="E14" s="151">
        <f aca="true" t="shared" si="4" ref="E14:E26">H14+J14+L14</f>
        <v>21.048</v>
      </c>
      <c r="F14" s="152">
        <f t="shared" si="1"/>
        <v>32.20712449504223</v>
      </c>
      <c r="G14" s="151">
        <v>51.637</v>
      </c>
      <c r="H14" s="155">
        <v>0</v>
      </c>
      <c r="I14" s="151">
        <v>13.625</v>
      </c>
      <c r="J14" s="155"/>
      <c r="K14" s="154"/>
      <c r="L14" s="155">
        <v>21.048</v>
      </c>
      <c r="M14" s="249">
        <f t="shared" si="0"/>
        <v>44.304</v>
      </c>
      <c r="N14" s="242"/>
      <c r="O14" s="173">
        <f t="shared" si="2"/>
        <v>1.618124495042224</v>
      </c>
    </row>
    <row r="15" spans="1:15" ht="25.5" customHeight="1">
      <c r="A15" s="45" t="s">
        <v>40</v>
      </c>
      <c r="B15" s="59" t="s">
        <v>159</v>
      </c>
      <c r="C15" s="151">
        <v>0.85</v>
      </c>
      <c r="D15" s="151">
        <f t="shared" si="3"/>
        <v>0</v>
      </c>
      <c r="E15" s="151">
        <f t="shared" si="4"/>
        <v>0</v>
      </c>
      <c r="F15" s="152">
        <f t="shared" si="1"/>
        <v>0</v>
      </c>
      <c r="G15" s="151"/>
      <c r="H15" s="155">
        <v>0</v>
      </c>
      <c r="I15" s="151">
        <v>0</v>
      </c>
      <c r="J15" s="155"/>
      <c r="K15" s="155">
        <v>0</v>
      </c>
      <c r="L15" s="153"/>
      <c r="M15" s="249">
        <f t="shared" si="0"/>
        <v>0.85</v>
      </c>
      <c r="N15" s="240"/>
      <c r="O15" s="173">
        <f t="shared" si="2"/>
        <v>0</v>
      </c>
    </row>
    <row r="16" spans="1:15" ht="58.5" customHeight="1">
      <c r="A16" s="45" t="s">
        <v>41</v>
      </c>
      <c r="B16" s="213" t="s">
        <v>207</v>
      </c>
      <c r="C16" s="153">
        <v>0</v>
      </c>
      <c r="D16" s="151">
        <f t="shared" si="3"/>
        <v>11</v>
      </c>
      <c r="E16" s="151">
        <f t="shared" si="4"/>
        <v>10.937100000000001</v>
      </c>
      <c r="F16" s="152">
        <f t="shared" si="1"/>
        <v>99.42818181818183</v>
      </c>
      <c r="G16" s="151">
        <v>11</v>
      </c>
      <c r="H16" s="155">
        <v>5.9371</v>
      </c>
      <c r="I16" s="151">
        <v>0</v>
      </c>
      <c r="J16" s="156">
        <v>5</v>
      </c>
      <c r="K16" s="155">
        <v>0</v>
      </c>
      <c r="L16" s="151"/>
      <c r="M16" s="249">
        <f t="shared" si="0"/>
        <v>0.06289999999999907</v>
      </c>
      <c r="N16" s="240"/>
      <c r="O16" s="173">
        <f t="shared" si="2"/>
        <v>99.36528181818183</v>
      </c>
    </row>
    <row r="17" spans="1:15" ht="55.5" customHeight="1">
      <c r="A17" s="45" t="s">
        <v>42</v>
      </c>
      <c r="B17" s="59" t="s">
        <v>171</v>
      </c>
      <c r="C17" s="214">
        <v>35</v>
      </c>
      <c r="D17" s="151">
        <f t="shared" si="3"/>
        <v>25</v>
      </c>
      <c r="E17" s="151">
        <f t="shared" si="4"/>
        <v>34.9002</v>
      </c>
      <c r="F17" s="152">
        <f t="shared" si="1"/>
        <v>58.167</v>
      </c>
      <c r="G17" s="151">
        <v>25</v>
      </c>
      <c r="H17" s="155">
        <v>34.9002</v>
      </c>
      <c r="I17" s="151">
        <v>0</v>
      </c>
      <c r="J17" s="154"/>
      <c r="K17" s="155"/>
      <c r="L17" s="151"/>
      <c r="M17" s="249">
        <f t="shared" si="0"/>
        <v>25.099800000000002</v>
      </c>
      <c r="N17" s="240"/>
      <c r="O17" s="173">
        <f t="shared" si="2"/>
        <v>68.0672</v>
      </c>
    </row>
    <row r="18" spans="1:15" ht="43.5" customHeight="1">
      <c r="A18" s="45" t="s">
        <v>43</v>
      </c>
      <c r="B18" s="59" t="s">
        <v>204</v>
      </c>
      <c r="C18" s="153">
        <v>0</v>
      </c>
      <c r="D18" s="151">
        <f t="shared" si="3"/>
        <v>0</v>
      </c>
      <c r="E18" s="151">
        <f t="shared" si="4"/>
        <v>0</v>
      </c>
      <c r="F18" s="152" t="e">
        <f t="shared" si="1"/>
        <v>#DIV/0!</v>
      </c>
      <c r="G18" s="151">
        <v>0</v>
      </c>
      <c r="H18" s="155">
        <v>0</v>
      </c>
      <c r="I18" s="151">
        <v>0</v>
      </c>
      <c r="J18" s="154"/>
      <c r="K18" s="155"/>
      <c r="L18" s="152"/>
      <c r="M18" s="249">
        <f t="shared" si="0"/>
        <v>0</v>
      </c>
      <c r="N18" s="240"/>
      <c r="O18" s="173" t="e">
        <f t="shared" si="2"/>
        <v>#DIV/0!</v>
      </c>
    </row>
    <row r="19" spans="1:15" ht="39.75" customHeight="1">
      <c r="A19" s="45" t="s">
        <v>44</v>
      </c>
      <c r="B19" s="59" t="s">
        <v>170</v>
      </c>
      <c r="C19" s="153">
        <v>12.8</v>
      </c>
      <c r="D19" s="151">
        <f t="shared" si="3"/>
        <v>10</v>
      </c>
      <c r="E19" s="151">
        <f t="shared" si="4"/>
        <v>17.8182</v>
      </c>
      <c r="F19" s="152">
        <f t="shared" si="1"/>
        <v>78.14999999999999</v>
      </c>
      <c r="G19" s="151">
        <v>0</v>
      </c>
      <c r="H19" s="155">
        <v>0</v>
      </c>
      <c r="I19" s="151">
        <v>10</v>
      </c>
      <c r="J19" s="155">
        <v>17.8182</v>
      </c>
      <c r="K19" s="155"/>
      <c r="L19" s="151"/>
      <c r="M19" s="249">
        <f t="shared" si="0"/>
        <v>4.9818</v>
      </c>
      <c r="N19" s="240"/>
      <c r="O19" s="173">
        <f t="shared" si="2"/>
        <v>95.9682</v>
      </c>
    </row>
    <row r="20" spans="1:15" ht="42" customHeight="1">
      <c r="A20" s="45" t="s">
        <v>45</v>
      </c>
      <c r="B20" s="59" t="s">
        <v>223</v>
      </c>
      <c r="C20" s="153">
        <v>0.77</v>
      </c>
      <c r="D20" s="151">
        <f t="shared" si="3"/>
        <v>35</v>
      </c>
      <c r="E20" s="151">
        <f t="shared" si="4"/>
        <v>35.409</v>
      </c>
      <c r="F20" s="152">
        <f t="shared" si="1"/>
        <v>98.99077439194855</v>
      </c>
      <c r="G20" s="151">
        <v>0</v>
      </c>
      <c r="H20" s="155">
        <v>0</v>
      </c>
      <c r="I20" s="151">
        <v>35</v>
      </c>
      <c r="J20" s="155">
        <v>35.409</v>
      </c>
      <c r="K20" s="155">
        <v>0</v>
      </c>
      <c r="L20" s="153"/>
      <c r="M20" s="249">
        <f t="shared" si="0"/>
        <v>0.3610000000000042</v>
      </c>
      <c r="N20" s="240"/>
      <c r="O20" s="173">
        <f t="shared" si="2"/>
        <v>134.39977439194854</v>
      </c>
    </row>
    <row r="21" spans="1:15" ht="40.5" customHeight="1">
      <c r="A21" s="45" t="s">
        <v>46</v>
      </c>
      <c r="B21" s="59" t="s">
        <v>222</v>
      </c>
      <c r="C21" s="153">
        <v>62.92</v>
      </c>
      <c r="D21" s="151">
        <f t="shared" si="3"/>
        <v>0</v>
      </c>
      <c r="E21" s="151">
        <f t="shared" si="4"/>
        <v>24.096</v>
      </c>
      <c r="F21" s="152">
        <f t="shared" si="1"/>
        <v>38.29624920534012</v>
      </c>
      <c r="G21" s="151">
        <v>0</v>
      </c>
      <c r="H21" s="155">
        <v>11.25</v>
      </c>
      <c r="I21" s="151"/>
      <c r="J21" s="155">
        <v>12.846</v>
      </c>
      <c r="K21" s="155"/>
      <c r="L21" s="155"/>
      <c r="M21" s="249">
        <f t="shared" si="0"/>
        <v>38.824</v>
      </c>
      <c r="N21" s="240"/>
      <c r="O21" s="173">
        <f t="shared" si="2"/>
        <v>62.39224920534012</v>
      </c>
    </row>
    <row r="22" spans="1:15" ht="34.5" customHeight="1">
      <c r="A22" s="45" t="s">
        <v>106</v>
      </c>
      <c r="B22" s="59" t="s">
        <v>212</v>
      </c>
      <c r="C22" s="152">
        <v>4.6</v>
      </c>
      <c r="D22" s="151">
        <f t="shared" si="3"/>
        <v>20</v>
      </c>
      <c r="E22" s="151">
        <f t="shared" si="4"/>
        <v>20.842</v>
      </c>
      <c r="F22" s="152">
        <f t="shared" si="1"/>
        <v>84.72357723577235</v>
      </c>
      <c r="G22" s="151">
        <v>20</v>
      </c>
      <c r="H22" s="155">
        <v>19.9</v>
      </c>
      <c r="I22" s="151">
        <v>0</v>
      </c>
      <c r="J22" s="154">
        <v>0.942</v>
      </c>
      <c r="K22" s="151">
        <v>0</v>
      </c>
      <c r="L22" s="155"/>
      <c r="M22" s="249">
        <f t="shared" si="0"/>
        <v>3.7580000000000027</v>
      </c>
      <c r="N22" s="240"/>
      <c r="O22" s="173">
        <f t="shared" si="2"/>
        <v>85.56557723577235</v>
      </c>
    </row>
    <row r="23" spans="1:15" ht="39" customHeight="1">
      <c r="A23" s="45" t="s">
        <v>107</v>
      </c>
      <c r="B23" s="59" t="s">
        <v>225</v>
      </c>
      <c r="C23" s="151"/>
      <c r="D23" s="151">
        <f t="shared" si="3"/>
        <v>15</v>
      </c>
      <c r="E23" s="151">
        <f t="shared" si="4"/>
        <v>8.109</v>
      </c>
      <c r="F23" s="152">
        <f aca="true" t="shared" si="5" ref="F23:F30">(E23)/(D23+C23)*100</f>
        <v>54.059999999999995</v>
      </c>
      <c r="G23" s="151">
        <v>15</v>
      </c>
      <c r="H23" s="155">
        <v>5.4</v>
      </c>
      <c r="I23" s="151">
        <v>0</v>
      </c>
      <c r="J23" s="155"/>
      <c r="K23" s="151">
        <v>0</v>
      </c>
      <c r="L23" s="155">
        <v>2.709</v>
      </c>
      <c r="M23" s="249">
        <f t="shared" si="0"/>
        <v>6.891</v>
      </c>
      <c r="N23" s="240"/>
      <c r="O23" s="173">
        <f t="shared" si="2"/>
        <v>47.169</v>
      </c>
    </row>
    <row r="24" spans="1:15" ht="76.5" customHeight="1">
      <c r="A24" s="45" t="s">
        <v>108</v>
      </c>
      <c r="B24" s="59" t="s">
        <v>216</v>
      </c>
      <c r="C24" s="151">
        <v>-0.03</v>
      </c>
      <c r="D24" s="151">
        <f t="shared" si="3"/>
        <v>77.97800000000001</v>
      </c>
      <c r="E24" s="151">
        <f t="shared" si="4"/>
        <v>55.92049</v>
      </c>
      <c r="F24" s="152">
        <f t="shared" si="5"/>
        <v>71.74076307281777</v>
      </c>
      <c r="G24" s="151">
        <v>24.51</v>
      </c>
      <c r="H24" s="155">
        <v>0</v>
      </c>
      <c r="I24" s="151">
        <v>53.468</v>
      </c>
      <c r="J24" s="155">
        <v>36</v>
      </c>
      <c r="K24" s="151">
        <v>0</v>
      </c>
      <c r="L24" s="156">
        <v>19.92049</v>
      </c>
      <c r="M24" s="249">
        <f t="shared" si="0"/>
        <v>22.027510000000007</v>
      </c>
      <c r="N24" s="240"/>
      <c r="O24" s="173">
        <f t="shared" si="2"/>
        <v>103.15125307281777</v>
      </c>
    </row>
    <row r="25" spans="1:15" ht="33" customHeight="1">
      <c r="A25" s="45" t="s">
        <v>117</v>
      </c>
      <c r="B25" s="59" t="s">
        <v>213</v>
      </c>
      <c r="C25" s="151">
        <v>3.3</v>
      </c>
      <c r="D25" s="151">
        <f t="shared" si="3"/>
        <v>6</v>
      </c>
      <c r="E25" s="151">
        <f t="shared" si="4"/>
        <v>4.498</v>
      </c>
      <c r="F25" s="152"/>
      <c r="G25" s="151">
        <v>0</v>
      </c>
      <c r="H25" s="155">
        <v>0</v>
      </c>
      <c r="I25" s="151">
        <v>6</v>
      </c>
      <c r="J25" s="155">
        <v>4.498</v>
      </c>
      <c r="K25" s="151">
        <v>0</v>
      </c>
      <c r="L25" s="153"/>
      <c r="M25" s="249">
        <f t="shared" si="0"/>
        <v>4.8020000000000005</v>
      </c>
      <c r="N25" s="240"/>
      <c r="O25" s="173">
        <f t="shared" si="2"/>
        <v>4.498</v>
      </c>
    </row>
    <row r="26" spans="1:15" ht="38.25" customHeight="1">
      <c r="A26" s="45" t="s">
        <v>137</v>
      </c>
      <c r="B26" s="59" t="s">
        <v>161</v>
      </c>
      <c r="C26" s="152">
        <v>1</v>
      </c>
      <c r="D26" s="151">
        <f t="shared" si="3"/>
        <v>0</v>
      </c>
      <c r="E26" s="151">
        <f t="shared" si="4"/>
        <v>0</v>
      </c>
      <c r="F26" s="152">
        <f t="shared" si="5"/>
        <v>0</v>
      </c>
      <c r="G26" s="151">
        <v>0</v>
      </c>
      <c r="H26" s="155"/>
      <c r="I26" s="151">
        <v>0</v>
      </c>
      <c r="J26" s="154"/>
      <c r="K26" s="151">
        <v>0</v>
      </c>
      <c r="L26" s="153"/>
      <c r="M26" s="249">
        <f t="shared" si="0"/>
        <v>1</v>
      </c>
      <c r="N26" s="240"/>
      <c r="O26" s="173">
        <f t="shared" si="2"/>
        <v>0</v>
      </c>
    </row>
    <row r="27" spans="1:15" ht="38.25" customHeight="1">
      <c r="A27" s="45" t="s">
        <v>143</v>
      </c>
      <c r="B27" s="59" t="s">
        <v>160</v>
      </c>
      <c r="C27" s="151">
        <v>6.48</v>
      </c>
      <c r="D27" s="151">
        <f t="shared" si="3"/>
        <v>0</v>
      </c>
      <c r="E27" s="151">
        <f>J27+L27</f>
        <v>0</v>
      </c>
      <c r="F27" s="152">
        <f t="shared" si="5"/>
        <v>0</v>
      </c>
      <c r="G27" s="151">
        <v>0</v>
      </c>
      <c r="H27" s="155"/>
      <c r="I27" s="151">
        <v>0</v>
      </c>
      <c r="J27" s="156"/>
      <c r="K27" s="151">
        <v>0</v>
      </c>
      <c r="L27" s="152"/>
      <c r="M27" s="249">
        <f t="shared" si="0"/>
        <v>6.48</v>
      </c>
      <c r="N27" s="240"/>
      <c r="O27" s="173">
        <f t="shared" si="2"/>
        <v>0</v>
      </c>
    </row>
    <row r="28" spans="1:15" ht="38.25" customHeight="1">
      <c r="A28" s="45" t="s">
        <v>188</v>
      </c>
      <c r="B28" s="59" t="s">
        <v>206</v>
      </c>
      <c r="C28" s="151"/>
      <c r="D28" s="151">
        <f t="shared" si="3"/>
        <v>41.12</v>
      </c>
      <c r="E28" s="151">
        <f>J28+L28</f>
        <v>0.272</v>
      </c>
      <c r="F28" s="152">
        <f t="shared" si="5"/>
        <v>0.66147859922179</v>
      </c>
      <c r="G28" s="151"/>
      <c r="H28" s="155"/>
      <c r="I28" s="151">
        <v>1</v>
      </c>
      <c r="J28" s="156">
        <v>0.272</v>
      </c>
      <c r="K28" s="151">
        <v>40.12</v>
      </c>
      <c r="L28" s="152"/>
      <c r="M28" s="249">
        <f t="shared" si="0"/>
        <v>40.848</v>
      </c>
      <c r="N28" s="240"/>
      <c r="O28" s="173"/>
    </row>
    <row r="29" spans="1:15" ht="38.25" customHeight="1">
      <c r="A29" s="45"/>
      <c r="B29" s="59" t="s">
        <v>210</v>
      </c>
      <c r="C29" s="151"/>
      <c r="D29" s="151">
        <f t="shared" si="3"/>
        <v>151.829</v>
      </c>
      <c r="E29" s="151">
        <f>J29+L29</f>
        <v>110.47715</v>
      </c>
      <c r="F29" s="152">
        <f t="shared" si="5"/>
        <v>72.7641952459675</v>
      </c>
      <c r="G29" s="151"/>
      <c r="H29" s="155"/>
      <c r="I29" s="151">
        <v>151.829</v>
      </c>
      <c r="J29" s="156">
        <v>62.51069</v>
      </c>
      <c r="K29" s="151"/>
      <c r="L29" s="156">
        <v>47.96646</v>
      </c>
      <c r="M29" s="249">
        <f t="shared" si="0"/>
        <v>41.35185000000001</v>
      </c>
      <c r="N29" s="240"/>
      <c r="O29" s="173"/>
    </row>
    <row r="30" spans="1:15" ht="38.25" customHeight="1">
      <c r="A30" s="45" t="s">
        <v>205</v>
      </c>
      <c r="B30" s="59" t="s">
        <v>208</v>
      </c>
      <c r="C30" s="151"/>
      <c r="D30" s="151">
        <f t="shared" si="3"/>
        <v>14</v>
      </c>
      <c r="E30" s="151">
        <f>J30+L30</f>
        <v>8.009</v>
      </c>
      <c r="F30" s="152">
        <f t="shared" si="5"/>
        <v>57.207142857142856</v>
      </c>
      <c r="G30" s="151">
        <v>6</v>
      </c>
      <c r="H30" s="155"/>
      <c r="I30" s="151">
        <v>8</v>
      </c>
      <c r="J30" s="156">
        <v>8.009</v>
      </c>
      <c r="K30" s="151"/>
      <c r="L30" s="152"/>
      <c r="M30" s="249">
        <f t="shared" si="0"/>
        <v>5.991</v>
      </c>
      <c r="N30" s="240"/>
      <c r="O30" s="173"/>
    </row>
    <row r="31" spans="1:15" ht="39.75" customHeight="1">
      <c r="A31" s="170" t="s">
        <v>47</v>
      </c>
      <c r="B31" s="169" t="s">
        <v>21</v>
      </c>
      <c r="C31" s="157">
        <f>SUM(C33:C37)</f>
        <v>787.46</v>
      </c>
      <c r="D31" s="157">
        <f>D33+D34+D35+D36+D37</f>
        <v>637.745</v>
      </c>
      <c r="E31" s="176">
        <f>E33+E34+E35+E36</f>
        <v>296.65887999999995</v>
      </c>
      <c r="F31" s="158">
        <f>(E31)/(D31+C31)*100</f>
        <v>20.81517255412379</v>
      </c>
      <c r="G31" s="157">
        <f>G33+G34+G35+G36</f>
        <v>121.90100000000001</v>
      </c>
      <c r="H31" s="157">
        <f>H33+H34+H35+H36</f>
        <v>21.829520000000002</v>
      </c>
      <c r="I31" s="157">
        <f>I33+I34+I35+I36+I37</f>
        <v>358.73</v>
      </c>
      <c r="J31" s="176">
        <f>SUM(J33:J36)</f>
        <v>98.95921</v>
      </c>
      <c r="K31" s="157">
        <f>K33+K34+K35+K36</f>
        <v>157.11399999999998</v>
      </c>
      <c r="L31" s="197">
        <f>SUM(L33:L36)</f>
        <v>175.87015</v>
      </c>
      <c r="M31" s="249">
        <f t="shared" si="0"/>
        <v>1128.54612</v>
      </c>
      <c r="N31" s="246"/>
      <c r="O31" s="222">
        <f>O33+O34+O35+O36+O37</f>
        <v>248.84189159912972</v>
      </c>
    </row>
    <row r="32" spans="1:15" ht="20.25">
      <c r="A32" s="45"/>
      <c r="B32" s="59" t="s">
        <v>72</v>
      </c>
      <c r="C32" s="153"/>
      <c r="D32" s="153"/>
      <c r="E32" s="153"/>
      <c r="F32" s="152"/>
      <c r="G32" s="153"/>
      <c r="H32" s="154"/>
      <c r="I32" s="153"/>
      <c r="J32" s="153"/>
      <c r="K32" s="153"/>
      <c r="L32" s="153"/>
      <c r="M32" s="249">
        <f t="shared" si="0"/>
        <v>0</v>
      </c>
      <c r="N32" s="240"/>
      <c r="O32" s="153"/>
    </row>
    <row r="33" spans="1:15" ht="36" customHeight="1">
      <c r="A33" s="45" t="s">
        <v>48</v>
      </c>
      <c r="B33" s="59" t="s">
        <v>22</v>
      </c>
      <c r="C33" s="151">
        <v>129.23</v>
      </c>
      <c r="D33" s="151">
        <f aca="true" t="shared" si="6" ref="D33:E37">G33+I33+K33</f>
        <v>0</v>
      </c>
      <c r="E33" s="152">
        <f t="shared" si="6"/>
        <v>0</v>
      </c>
      <c r="F33" s="152">
        <f>(E33)/(D33+C33)*100</f>
        <v>0</v>
      </c>
      <c r="G33" s="152">
        <v>0</v>
      </c>
      <c r="H33" s="155">
        <v>0</v>
      </c>
      <c r="I33" s="152">
        <v>0</v>
      </c>
      <c r="J33" s="152"/>
      <c r="K33" s="152">
        <v>0</v>
      </c>
      <c r="L33" s="152">
        <v>0</v>
      </c>
      <c r="M33" s="249">
        <f t="shared" si="0"/>
        <v>129.23</v>
      </c>
      <c r="N33" s="240"/>
      <c r="O33" s="173">
        <f>E33+F33-G33</f>
        <v>0</v>
      </c>
    </row>
    <row r="34" spans="1:15" ht="24" customHeight="1">
      <c r="A34" s="45" t="s">
        <v>49</v>
      </c>
      <c r="B34" s="59" t="s">
        <v>24</v>
      </c>
      <c r="C34" s="151">
        <v>352.17</v>
      </c>
      <c r="D34" s="151">
        <f t="shared" si="6"/>
        <v>78.30799999999999</v>
      </c>
      <c r="E34" s="152">
        <f t="shared" si="6"/>
        <v>67.00425</v>
      </c>
      <c r="F34" s="152">
        <f>(E34)/(D34+C34)*100</f>
        <v>15.565081142358029</v>
      </c>
      <c r="G34" s="153">
        <v>20.921</v>
      </c>
      <c r="H34" s="155">
        <v>12.08519</v>
      </c>
      <c r="I34" s="153">
        <v>16.395</v>
      </c>
      <c r="J34" s="155">
        <v>16.60803</v>
      </c>
      <c r="K34" s="153">
        <v>40.992</v>
      </c>
      <c r="L34" s="151">
        <v>38.31103</v>
      </c>
      <c r="M34" s="249">
        <f t="shared" si="0"/>
        <v>363.47375</v>
      </c>
      <c r="N34" s="240"/>
      <c r="O34" s="173">
        <f>E34+F34-G34</f>
        <v>61.648331142358025</v>
      </c>
    </row>
    <row r="35" spans="1:15" ht="39" customHeight="1">
      <c r="A35" s="45" t="s">
        <v>50</v>
      </c>
      <c r="B35" s="59" t="s">
        <v>74</v>
      </c>
      <c r="C35" s="151">
        <v>243.08</v>
      </c>
      <c r="D35" s="151">
        <f t="shared" si="6"/>
        <v>264.677</v>
      </c>
      <c r="E35" s="152">
        <f t="shared" si="6"/>
        <v>218.82134</v>
      </c>
      <c r="F35" s="152">
        <f>(E35)/(D35+C35)*100</f>
        <v>43.09568159572393</v>
      </c>
      <c r="G35" s="153">
        <v>99.528</v>
      </c>
      <c r="H35" s="155">
        <v>1.47408</v>
      </c>
      <c r="I35" s="153">
        <v>52.899</v>
      </c>
      <c r="J35" s="155">
        <v>80.10124</v>
      </c>
      <c r="K35" s="151">
        <v>112.25</v>
      </c>
      <c r="L35" s="151">
        <v>137.24602</v>
      </c>
      <c r="M35" s="249">
        <f t="shared" si="0"/>
        <v>288.9356600000001</v>
      </c>
      <c r="N35" s="240"/>
      <c r="O35" s="173">
        <f>E35+F35-G35</f>
        <v>162.38902159572388</v>
      </c>
    </row>
    <row r="36" spans="1:15" ht="39" customHeight="1">
      <c r="A36" s="45" t="s">
        <v>51</v>
      </c>
      <c r="B36" s="59" t="s">
        <v>34</v>
      </c>
      <c r="C36" s="151">
        <v>62.98</v>
      </c>
      <c r="D36" s="151">
        <f>G36+I36+K36</f>
        <v>7.26</v>
      </c>
      <c r="E36" s="152">
        <f t="shared" si="6"/>
        <v>10.833290000000002</v>
      </c>
      <c r="F36" s="152">
        <f>(E36)/(D36+C36)*100</f>
        <v>15.423248861047838</v>
      </c>
      <c r="G36" s="153">
        <v>1.452</v>
      </c>
      <c r="H36" s="155">
        <v>8.27025</v>
      </c>
      <c r="I36" s="151">
        <v>1.936</v>
      </c>
      <c r="J36" s="155">
        <v>2.24994</v>
      </c>
      <c r="K36" s="151">
        <v>3.872</v>
      </c>
      <c r="L36" s="151">
        <v>0.3131</v>
      </c>
      <c r="M36" s="249">
        <f t="shared" si="0"/>
        <v>59.40670999999999</v>
      </c>
      <c r="N36" s="240"/>
      <c r="O36" s="173">
        <f>E36+F36-G36</f>
        <v>24.80453886104784</v>
      </c>
    </row>
    <row r="37" spans="1:15" ht="39" customHeight="1">
      <c r="A37" s="45" t="s">
        <v>134</v>
      </c>
      <c r="B37" s="59" t="s">
        <v>135</v>
      </c>
      <c r="C37" s="153"/>
      <c r="D37" s="151">
        <f>G37+I37+K37</f>
        <v>287.5</v>
      </c>
      <c r="E37" s="151">
        <f t="shared" si="6"/>
        <v>0</v>
      </c>
      <c r="F37" s="152">
        <v>0</v>
      </c>
      <c r="G37" s="151">
        <v>0</v>
      </c>
      <c r="H37" s="155">
        <v>0</v>
      </c>
      <c r="I37" s="152">
        <v>287.5</v>
      </c>
      <c r="J37" s="156">
        <v>0</v>
      </c>
      <c r="K37" s="152">
        <v>0</v>
      </c>
      <c r="L37" s="152">
        <v>0</v>
      </c>
      <c r="M37" s="249">
        <f t="shared" si="0"/>
        <v>287.5</v>
      </c>
      <c r="N37" s="240"/>
      <c r="O37" s="173">
        <f>E37+F37-G37</f>
        <v>0</v>
      </c>
    </row>
    <row r="38" spans="1:15" ht="42" customHeight="1">
      <c r="A38" s="170" t="s">
        <v>52</v>
      </c>
      <c r="B38" s="169" t="s">
        <v>25</v>
      </c>
      <c r="C38" s="159">
        <f>SUM(C40:C64)</f>
        <v>963.2180000000001</v>
      </c>
      <c r="D38" s="159">
        <f>SUM(D40:D64)</f>
        <v>767.5880000000001</v>
      </c>
      <c r="E38" s="159">
        <f>SUM(E40:E64)</f>
        <v>1038.91166</v>
      </c>
      <c r="F38" s="158">
        <f>(E38)/(D38+C38)*100</f>
        <v>60.02473183014156</v>
      </c>
      <c r="G38" s="262">
        <f aca="true" t="shared" si="7" ref="G38:L38">SUM(G40:G64)</f>
        <v>327.462</v>
      </c>
      <c r="H38" s="159">
        <f t="shared" si="7"/>
        <v>54.85008</v>
      </c>
      <c r="I38" s="262">
        <f t="shared" si="7"/>
        <v>430.241</v>
      </c>
      <c r="J38" s="159">
        <f t="shared" si="7"/>
        <v>444.92904000000004</v>
      </c>
      <c r="K38" s="157">
        <f t="shared" si="7"/>
        <v>9.885</v>
      </c>
      <c r="L38" s="157">
        <f t="shared" si="7"/>
        <v>539.13254</v>
      </c>
      <c r="M38" s="249">
        <f t="shared" si="0"/>
        <v>691.89434</v>
      </c>
      <c r="N38" s="246"/>
      <c r="O38" s="157">
        <f>SUM(O40:O64)</f>
        <v>1366.5882789998025</v>
      </c>
    </row>
    <row r="39" spans="1:15" ht="20.25">
      <c r="A39" s="45"/>
      <c r="B39" s="59" t="s">
        <v>72</v>
      </c>
      <c r="C39" s="153"/>
      <c r="D39" s="153"/>
      <c r="E39" s="153"/>
      <c r="F39" s="152"/>
      <c r="G39" s="153"/>
      <c r="H39" s="154"/>
      <c r="I39" s="153"/>
      <c r="J39" s="153"/>
      <c r="K39" s="153"/>
      <c r="L39" s="154"/>
      <c r="M39" s="250"/>
      <c r="N39" s="240"/>
      <c r="O39" s="154"/>
    </row>
    <row r="40" spans="1:15" ht="32.25" customHeight="1">
      <c r="A40" s="45" t="s">
        <v>55</v>
      </c>
      <c r="B40" s="59" t="s">
        <v>139</v>
      </c>
      <c r="C40" s="153">
        <v>10.43</v>
      </c>
      <c r="D40" s="151">
        <f>G40+I40+K40</f>
        <v>9.966000000000001</v>
      </c>
      <c r="E40" s="152">
        <f>H40+J40+L40</f>
        <v>3.77023</v>
      </c>
      <c r="F40" s="152">
        <f>(E40)/(D40+C40)*100</f>
        <v>18.485144145910965</v>
      </c>
      <c r="G40" s="153">
        <v>3.322</v>
      </c>
      <c r="H40" s="155">
        <v>1.36136</v>
      </c>
      <c r="I40" s="153">
        <v>3.322</v>
      </c>
      <c r="J40" s="155">
        <v>1.20104</v>
      </c>
      <c r="K40" s="154">
        <v>3.322</v>
      </c>
      <c r="L40" s="155">
        <v>1.20783</v>
      </c>
      <c r="M40" s="249">
        <f>C40+D40-E40</f>
        <v>16.62577</v>
      </c>
      <c r="N40" s="240"/>
      <c r="O40" s="173">
        <f aca="true" t="shared" si="8" ref="O40:O68">E40+F40-G40</f>
        <v>18.933374145910967</v>
      </c>
    </row>
    <row r="41" spans="1:15" ht="35.25" customHeight="1">
      <c r="A41" s="45" t="s">
        <v>56</v>
      </c>
      <c r="B41" s="59" t="s">
        <v>163</v>
      </c>
      <c r="C41" s="153">
        <v>3.18</v>
      </c>
      <c r="D41" s="151">
        <f aca="true" t="shared" si="9" ref="D41:D68">G41+I41+K41</f>
        <v>1.5</v>
      </c>
      <c r="E41" s="152">
        <f aca="true" t="shared" si="10" ref="E41:E61">H41+J41+L41</f>
        <v>0.484</v>
      </c>
      <c r="F41" s="152">
        <f>(E41)/(D41+C41)*100</f>
        <v>10.341880341880342</v>
      </c>
      <c r="G41" s="151">
        <v>0.5</v>
      </c>
      <c r="H41" s="155"/>
      <c r="I41" s="151">
        <v>0.5</v>
      </c>
      <c r="J41" s="237">
        <v>0.242</v>
      </c>
      <c r="K41" s="155">
        <v>0.5</v>
      </c>
      <c r="L41" s="156">
        <v>0.242</v>
      </c>
      <c r="M41" s="249">
        <f aca="true" t="shared" si="11" ref="M41:M74">C41+D41-E41</f>
        <v>4.196</v>
      </c>
      <c r="N41" s="240"/>
      <c r="O41" s="173">
        <f t="shared" si="8"/>
        <v>10.325880341880342</v>
      </c>
    </row>
    <row r="42" spans="1:15" ht="35.25" customHeight="1">
      <c r="A42" s="45" t="s">
        <v>64</v>
      </c>
      <c r="B42" s="59" t="s">
        <v>187</v>
      </c>
      <c r="C42" s="153">
        <v>61.91</v>
      </c>
      <c r="D42" s="151">
        <f>G42+I42+K42</f>
        <v>0</v>
      </c>
      <c r="E42" s="152">
        <f>H42+J42+L42</f>
        <v>24.516659999999998</v>
      </c>
      <c r="F42" s="152">
        <f>(E42)/(D42+C42)*100</f>
        <v>39.600484574382165</v>
      </c>
      <c r="G42" s="152">
        <v>0</v>
      </c>
      <c r="H42" s="155">
        <v>21.33391</v>
      </c>
      <c r="I42" s="151"/>
      <c r="J42" s="238">
        <v>2.19819</v>
      </c>
      <c r="K42" s="156">
        <v>0</v>
      </c>
      <c r="L42" s="156">
        <v>0.98456</v>
      </c>
      <c r="M42" s="249">
        <f t="shared" si="11"/>
        <v>37.393339999999995</v>
      </c>
      <c r="N42" s="240"/>
      <c r="O42" s="173">
        <f t="shared" si="8"/>
        <v>64.11714457438217</v>
      </c>
    </row>
    <row r="43" spans="1:15" ht="39.75" customHeight="1">
      <c r="A43" s="45" t="s">
        <v>65</v>
      </c>
      <c r="B43" s="59" t="s">
        <v>169</v>
      </c>
      <c r="C43" s="156">
        <f>375-375</f>
        <v>0</v>
      </c>
      <c r="D43" s="151">
        <f t="shared" si="9"/>
        <v>0</v>
      </c>
      <c r="E43" s="152">
        <f t="shared" si="10"/>
        <v>0</v>
      </c>
      <c r="F43" s="152">
        <v>0</v>
      </c>
      <c r="G43" s="152">
        <v>0</v>
      </c>
      <c r="H43" s="237">
        <v>0</v>
      </c>
      <c r="I43" s="151"/>
      <c r="J43" s="156"/>
      <c r="K43" s="155"/>
      <c r="L43" s="156">
        <v>0</v>
      </c>
      <c r="M43" s="249">
        <f t="shared" si="11"/>
        <v>0</v>
      </c>
      <c r="N43" s="240"/>
      <c r="O43" s="173">
        <f t="shared" si="8"/>
        <v>0</v>
      </c>
    </row>
    <row r="44" spans="1:15" ht="48.75" customHeight="1">
      <c r="A44" s="45" t="s">
        <v>66</v>
      </c>
      <c r="B44" s="59" t="s">
        <v>174</v>
      </c>
      <c r="C44" s="152">
        <v>2</v>
      </c>
      <c r="D44" s="151">
        <f t="shared" si="9"/>
        <v>0</v>
      </c>
      <c r="E44" s="151">
        <f t="shared" si="10"/>
        <v>0</v>
      </c>
      <c r="F44" s="152">
        <v>0</v>
      </c>
      <c r="G44" s="151"/>
      <c r="H44" s="155">
        <v>0</v>
      </c>
      <c r="I44" s="151"/>
      <c r="J44" s="156"/>
      <c r="K44" s="155">
        <v>0</v>
      </c>
      <c r="L44" s="156">
        <v>0</v>
      </c>
      <c r="M44" s="249">
        <f t="shared" si="11"/>
        <v>2</v>
      </c>
      <c r="N44" s="240"/>
      <c r="O44" s="173">
        <f t="shared" si="8"/>
        <v>0</v>
      </c>
    </row>
    <row r="45" spans="1:15" ht="57" customHeight="1">
      <c r="A45" s="45" t="s">
        <v>68</v>
      </c>
      <c r="B45" s="59" t="s">
        <v>140</v>
      </c>
      <c r="C45" s="153">
        <v>14.41</v>
      </c>
      <c r="D45" s="151">
        <f t="shared" si="9"/>
        <v>26.017</v>
      </c>
      <c r="E45" s="151">
        <f t="shared" si="10"/>
        <v>40.36659</v>
      </c>
      <c r="F45" s="152">
        <f>(E45)/(D45+C45)*100</f>
        <v>99.8505701635046</v>
      </c>
      <c r="G45" s="153">
        <v>17.408</v>
      </c>
      <c r="H45" s="155">
        <v>14.93233</v>
      </c>
      <c r="I45" s="153">
        <f>17.409-8.8</f>
        <v>8.608999999999998</v>
      </c>
      <c r="J45" s="155">
        <v>13.16857</v>
      </c>
      <c r="K45" s="154">
        <f>34.138-34.138</f>
        <v>0</v>
      </c>
      <c r="L45" s="155">
        <v>12.26569</v>
      </c>
      <c r="M45" s="249">
        <f t="shared" si="11"/>
        <v>0.06040999999999741</v>
      </c>
      <c r="N45" s="240"/>
      <c r="O45" s="173">
        <f t="shared" si="8"/>
        <v>122.80916016350461</v>
      </c>
    </row>
    <row r="46" spans="1:15" ht="36.75" customHeight="1">
      <c r="A46" s="45" t="s">
        <v>69</v>
      </c>
      <c r="B46" s="59" t="s">
        <v>181</v>
      </c>
      <c r="C46" s="152">
        <v>14</v>
      </c>
      <c r="D46" s="151">
        <f t="shared" si="9"/>
        <v>0</v>
      </c>
      <c r="E46" s="151">
        <f t="shared" si="10"/>
        <v>0</v>
      </c>
      <c r="F46" s="152">
        <f>(E46)/(D46+C46)*100</f>
        <v>0</v>
      </c>
      <c r="G46" s="151">
        <v>0</v>
      </c>
      <c r="H46" s="155">
        <v>0</v>
      </c>
      <c r="I46" s="152"/>
      <c r="J46" s="156"/>
      <c r="K46" s="155">
        <v>0</v>
      </c>
      <c r="L46" s="156">
        <v>0</v>
      </c>
      <c r="M46" s="249">
        <f t="shared" si="11"/>
        <v>14</v>
      </c>
      <c r="N46" s="240"/>
      <c r="O46" s="173">
        <f t="shared" si="8"/>
        <v>0</v>
      </c>
    </row>
    <row r="47" spans="1:15" ht="26.25" customHeight="1">
      <c r="A47" s="45" t="s">
        <v>110</v>
      </c>
      <c r="B47" s="59" t="s">
        <v>109</v>
      </c>
      <c r="C47" s="153">
        <v>5.04</v>
      </c>
      <c r="D47" s="151">
        <f t="shared" si="9"/>
        <v>0</v>
      </c>
      <c r="E47" s="151">
        <f t="shared" si="10"/>
        <v>0</v>
      </c>
      <c r="F47" s="152">
        <f>(E47)/(D47+C47)*100</f>
        <v>0</v>
      </c>
      <c r="G47" s="151">
        <v>0</v>
      </c>
      <c r="H47" s="155">
        <v>0</v>
      </c>
      <c r="I47" s="153"/>
      <c r="J47" s="156"/>
      <c r="K47" s="155">
        <v>0</v>
      </c>
      <c r="L47" s="156">
        <v>0</v>
      </c>
      <c r="M47" s="249">
        <f t="shared" si="11"/>
        <v>5.04</v>
      </c>
      <c r="N47" s="240"/>
      <c r="O47" s="173">
        <f t="shared" si="8"/>
        <v>0</v>
      </c>
    </row>
    <row r="48" spans="1:15" ht="38.25" customHeight="1">
      <c r="A48" s="45" t="s">
        <v>111</v>
      </c>
      <c r="B48" s="59" t="s">
        <v>162</v>
      </c>
      <c r="C48" s="152">
        <v>19.39</v>
      </c>
      <c r="D48" s="151">
        <f t="shared" si="9"/>
        <v>5</v>
      </c>
      <c r="E48" s="151">
        <f t="shared" si="10"/>
        <v>2.53689</v>
      </c>
      <c r="F48" s="152">
        <f>(E48)/(D48+C48)*100</f>
        <v>10.401353013530136</v>
      </c>
      <c r="G48" s="151"/>
      <c r="H48" s="155"/>
      <c r="I48" s="151">
        <f>5-5</f>
        <v>0</v>
      </c>
      <c r="J48" s="156"/>
      <c r="K48" s="155">
        <f>5</f>
        <v>5</v>
      </c>
      <c r="L48" s="156">
        <v>2.53689</v>
      </c>
      <c r="M48" s="249">
        <f t="shared" si="11"/>
        <v>21.85311</v>
      </c>
      <c r="N48" s="240"/>
      <c r="O48" s="173">
        <f t="shared" si="8"/>
        <v>12.938243013530135</v>
      </c>
    </row>
    <row r="49" spans="1:15" ht="33" customHeight="1">
      <c r="A49" s="45" t="s">
        <v>112</v>
      </c>
      <c r="B49" s="62" t="s">
        <v>226</v>
      </c>
      <c r="C49" s="152">
        <v>80</v>
      </c>
      <c r="D49" s="151">
        <f t="shared" si="9"/>
        <v>47.01399999999998</v>
      </c>
      <c r="E49" s="152">
        <f t="shared" si="10"/>
        <v>117.12397</v>
      </c>
      <c r="F49" s="152">
        <f>(E49)/(D49+C49)*100</f>
        <v>92.21343316484798</v>
      </c>
      <c r="G49" s="151">
        <f>20+4.5+15+147.468-139.954</f>
        <v>47.01399999999998</v>
      </c>
      <c r="H49" s="155">
        <v>0</v>
      </c>
      <c r="I49" s="151">
        <v>0</v>
      </c>
      <c r="J49" s="156">
        <v>21</v>
      </c>
      <c r="K49" s="155">
        <v>0</v>
      </c>
      <c r="L49" s="156">
        <v>96.12397</v>
      </c>
      <c r="M49" s="249">
        <f t="shared" si="11"/>
        <v>9.890029999999982</v>
      </c>
      <c r="N49" s="240"/>
      <c r="O49" s="173">
        <f t="shared" si="8"/>
        <v>162.323403164848</v>
      </c>
    </row>
    <row r="50" spans="1:15" ht="60" customHeight="1">
      <c r="A50" s="45" t="s">
        <v>113</v>
      </c>
      <c r="B50" s="59" t="s">
        <v>219</v>
      </c>
      <c r="C50" s="153">
        <v>27.5</v>
      </c>
      <c r="D50" s="151">
        <f t="shared" si="9"/>
        <v>82</v>
      </c>
      <c r="E50" s="151">
        <f t="shared" si="10"/>
        <v>109.231</v>
      </c>
      <c r="F50" s="152">
        <v>0</v>
      </c>
      <c r="G50" s="151">
        <f>30+15</f>
        <v>45</v>
      </c>
      <c r="H50" s="155">
        <v>0</v>
      </c>
      <c r="I50" s="152">
        <f>37</f>
        <v>37</v>
      </c>
      <c r="J50" s="156"/>
      <c r="K50" s="155">
        <v>0</v>
      </c>
      <c r="L50" s="156">
        <v>109.231</v>
      </c>
      <c r="M50" s="249">
        <f t="shared" si="11"/>
        <v>0.26900000000000546</v>
      </c>
      <c r="N50" s="240"/>
      <c r="O50" s="173">
        <f t="shared" si="8"/>
        <v>64.231</v>
      </c>
    </row>
    <row r="51" spans="1:15" ht="42" customHeight="1">
      <c r="A51" s="45" t="s">
        <v>114</v>
      </c>
      <c r="B51" s="59" t="s">
        <v>218</v>
      </c>
      <c r="C51" s="153">
        <v>214.13</v>
      </c>
      <c r="D51" s="151">
        <f t="shared" si="9"/>
        <v>0</v>
      </c>
      <c r="E51" s="151">
        <f t="shared" si="10"/>
        <v>0.1286</v>
      </c>
      <c r="F51" s="152">
        <v>0</v>
      </c>
      <c r="G51" s="151">
        <v>0</v>
      </c>
      <c r="H51" s="155">
        <v>0</v>
      </c>
      <c r="I51" s="151">
        <v>0</v>
      </c>
      <c r="J51" s="156"/>
      <c r="K51" s="154"/>
      <c r="L51" s="156">
        <v>0.1286</v>
      </c>
      <c r="M51" s="249">
        <f t="shared" si="11"/>
        <v>214.0014</v>
      </c>
      <c r="N51" s="240"/>
      <c r="O51" s="173">
        <f t="shared" si="8"/>
        <v>0.1286</v>
      </c>
    </row>
    <row r="52" spans="1:15" ht="45" customHeight="1">
      <c r="A52" s="45" t="s">
        <v>115</v>
      </c>
      <c r="B52" s="175" t="s">
        <v>164</v>
      </c>
      <c r="C52" s="153">
        <v>9.74</v>
      </c>
      <c r="D52" s="151">
        <f t="shared" si="9"/>
        <v>0</v>
      </c>
      <c r="E52" s="151">
        <f t="shared" si="10"/>
        <v>0</v>
      </c>
      <c r="F52" s="152">
        <f>(E52)/(D52+C52)*100</f>
        <v>0</v>
      </c>
      <c r="G52" s="151">
        <v>0</v>
      </c>
      <c r="H52" s="377"/>
      <c r="I52" s="151">
        <v>0</v>
      </c>
      <c r="J52" s="156"/>
      <c r="K52" s="155"/>
      <c r="L52" s="156">
        <v>0</v>
      </c>
      <c r="M52" s="249">
        <f t="shared" si="11"/>
        <v>9.74</v>
      </c>
      <c r="N52" s="240"/>
      <c r="O52" s="173">
        <f t="shared" si="8"/>
        <v>0</v>
      </c>
    </row>
    <row r="53" spans="1:15" ht="32.25" customHeight="1">
      <c r="A53" s="45" t="s">
        <v>116</v>
      </c>
      <c r="B53" s="59" t="s">
        <v>173</v>
      </c>
      <c r="C53" s="153">
        <v>23.48</v>
      </c>
      <c r="D53" s="151">
        <f>G53+I53+K53</f>
        <v>1.0630000000000002</v>
      </c>
      <c r="E53" s="151">
        <f t="shared" si="10"/>
        <v>1.9998</v>
      </c>
      <c r="F53" s="152">
        <v>0</v>
      </c>
      <c r="G53" s="153"/>
      <c r="H53" s="155">
        <v>0</v>
      </c>
      <c r="I53" s="151">
        <v>0</v>
      </c>
      <c r="J53" s="156">
        <v>1.9998</v>
      </c>
      <c r="K53" s="155">
        <f>4.4-3.337</f>
        <v>1.0630000000000002</v>
      </c>
      <c r="L53" s="156">
        <v>0</v>
      </c>
      <c r="M53" s="249">
        <f t="shared" si="11"/>
        <v>22.5432</v>
      </c>
      <c r="N53" s="240"/>
      <c r="O53" s="173">
        <f t="shared" si="8"/>
        <v>1.9998</v>
      </c>
    </row>
    <row r="54" spans="1:15" ht="44.25" customHeight="1">
      <c r="A54" s="45" t="s">
        <v>118</v>
      </c>
      <c r="B54" s="59" t="s">
        <v>177</v>
      </c>
      <c r="C54" s="153">
        <v>8.39</v>
      </c>
      <c r="D54" s="151">
        <f t="shared" si="9"/>
        <v>0</v>
      </c>
      <c r="E54" s="151">
        <f t="shared" si="10"/>
        <v>3.63422</v>
      </c>
      <c r="F54" s="152">
        <v>0</v>
      </c>
      <c r="G54" s="151">
        <v>0</v>
      </c>
      <c r="H54" s="155">
        <v>0</v>
      </c>
      <c r="I54" s="151">
        <f>9.6-9.6</f>
        <v>0</v>
      </c>
      <c r="J54" s="237">
        <v>3.63422</v>
      </c>
      <c r="K54" s="155">
        <v>0</v>
      </c>
      <c r="L54" s="156">
        <v>0</v>
      </c>
      <c r="M54" s="249">
        <f t="shared" si="11"/>
        <v>4.755780000000001</v>
      </c>
      <c r="N54" s="240"/>
      <c r="O54" s="173">
        <f t="shared" si="8"/>
        <v>3.63422</v>
      </c>
    </row>
    <row r="55" spans="1:15" ht="37.5" customHeight="1">
      <c r="A55" s="45" t="s">
        <v>119</v>
      </c>
      <c r="B55" s="59" t="s">
        <v>214</v>
      </c>
      <c r="C55" s="151">
        <v>98.2</v>
      </c>
      <c r="D55" s="151">
        <f t="shared" si="9"/>
        <v>347.3</v>
      </c>
      <c r="E55" s="151">
        <f t="shared" si="10"/>
        <v>445.43647999999996</v>
      </c>
      <c r="F55" s="152">
        <f>(E55)/(D55+C55)*100</f>
        <v>99.98574186307519</v>
      </c>
      <c r="G55" s="153"/>
      <c r="H55" s="155">
        <v>16.98048</v>
      </c>
      <c r="I55" s="151">
        <f>360-12.7</f>
        <v>347.3</v>
      </c>
      <c r="J55" s="238">
        <f>185.221-6.382</f>
        <v>178.839</v>
      </c>
      <c r="K55" s="155"/>
      <c r="L55" s="155">
        <v>249.617</v>
      </c>
      <c r="M55" s="249">
        <f t="shared" si="11"/>
        <v>0.06352000000003954</v>
      </c>
      <c r="N55" s="240"/>
      <c r="O55" s="173">
        <f t="shared" si="8"/>
        <v>545.4222218630752</v>
      </c>
    </row>
    <row r="56" spans="1:15" ht="45.75" customHeight="1">
      <c r="A56" s="45" t="s">
        <v>120</v>
      </c>
      <c r="B56" s="59" t="s">
        <v>217</v>
      </c>
      <c r="C56" s="214">
        <v>29</v>
      </c>
      <c r="D56" s="151">
        <f t="shared" si="9"/>
        <v>214.954</v>
      </c>
      <c r="E56" s="151">
        <f t="shared" si="10"/>
        <v>243.959</v>
      </c>
      <c r="F56" s="152">
        <f>(E56)/(D56+C56)*100</f>
        <v>100.00204956672158</v>
      </c>
      <c r="G56" s="152">
        <f>65+139.954</f>
        <v>204.954</v>
      </c>
      <c r="H56" s="155">
        <v>0</v>
      </c>
      <c r="I56" s="151">
        <f>10</f>
        <v>10</v>
      </c>
      <c r="J56" s="156">
        <v>177.164</v>
      </c>
      <c r="K56" s="155">
        <v>0</v>
      </c>
      <c r="L56" s="156">
        <v>66.795</v>
      </c>
      <c r="M56" s="249">
        <f t="shared" si="11"/>
        <v>-0.0049999999999954525</v>
      </c>
      <c r="N56" s="240"/>
      <c r="O56" s="173">
        <f t="shared" si="8"/>
        <v>139.0070495667216</v>
      </c>
    </row>
    <row r="57" spans="1:15" ht="36" customHeight="1">
      <c r="A57" s="45" t="s">
        <v>121</v>
      </c>
      <c r="B57" s="59" t="s">
        <v>94</v>
      </c>
      <c r="C57" s="151">
        <v>0</v>
      </c>
      <c r="D57" s="151">
        <f t="shared" si="9"/>
        <v>10.3</v>
      </c>
      <c r="E57" s="151">
        <f t="shared" si="10"/>
        <v>10.28966</v>
      </c>
      <c r="F57" s="152">
        <f>(E57)/(D57+C57)*100</f>
        <v>99.89961165048543</v>
      </c>
      <c r="G57" s="151">
        <v>0</v>
      </c>
      <c r="H57" s="155">
        <v>0</v>
      </c>
      <c r="I57" s="151">
        <v>10.3</v>
      </c>
      <c r="J57" s="156">
        <v>10.28966</v>
      </c>
      <c r="K57" s="155">
        <v>0</v>
      </c>
      <c r="L57" s="156">
        <v>0</v>
      </c>
      <c r="M57" s="249">
        <f t="shared" si="11"/>
        <v>0.010340000000001126</v>
      </c>
      <c r="N57" s="240"/>
      <c r="O57" s="173">
        <f t="shared" si="8"/>
        <v>110.18927165048542</v>
      </c>
    </row>
    <row r="58" spans="1:15" ht="43.5" customHeight="1">
      <c r="A58" s="45" t="s">
        <v>132</v>
      </c>
      <c r="B58" s="59" t="s">
        <v>151</v>
      </c>
      <c r="C58" s="151">
        <v>7.5</v>
      </c>
      <c r="D58" s="151">
        <f t="shared" si="9"/>
        <v>2.2</v>
      </c>
      <c r="E58" s="152">
        <f t="shared" si="10"/>
        <v>8.18276</v>
      </c>
      <c r="F58" s="152">
        <f>(E58)/(D58+C58)*100</f>
        <v>84.35835051546393</v>
      </c>
      <c r="G58" s="151">
        <f>1+1.2</f>
        <v>2.2</v>
      </c>
      <c r="H58" s="155">
        <v>0.242</v>
      </c>
      <c r="I58" s="151">
        <v>0</v>
      </c>
      <c r="J58" s="155">
        <v>7.94076</v>
      </c>
      <c r="K58" s="155"/>
      <c r="L58" s="155">
        <v>0</v>
      </c>
      <c r="M58" s="249">
        <f t="shared" si="11"/>
        <v>1.5172399999999993</v>
      </c>
      <c r="N58" s="240"/>
      <c r="O58" s="173">
        <f t="shared" si="8"/>
        <v>90.34111051546392</v>
      </c>
    </row>
    <row r="59" spans="1:15" ht="43.5" customHeight="1">
      <c r="A59" s="45" t="s">
        <v>136</v>
      </c>
      <c r="B59" s="59" t="s">
        <v>215</v>
      </c>
      <c r="C59" s="151">
        <v>18.02</v>
      </c>
      <c r="D59" s="151">
        <f t="shared" si="9"/>
        <v>0</v>
      </c>
      <c r="E59" s="151">
        <f t="shared" si="10"/>
        <v>13.99</v>
      </c>
      <c r="F59" s="152">
        <v>0</v>
      </c>
      <c r="G59" s="151">
        <v>0</v>
      </c>
      <c r="H59" s="155">
        <v>0</v>
      </c>
      <c r="I59" s="151">
        <v>0</v>
      </c>
      <c r="J59" s="156">
        <v>13.99</v>
      </c>
      <c r="K59" s="155">
        <v>0</v>
      </c>
      <c r="L59" s="156">
        <v>0</v>
      </c>
      <c r="M59" s="249">
        <f t="shared" si="11"/>
        <v>4.029999999999999</v>
      </c>
      <c r="N59" s="240"/>
      <c r="O59" s="173">
        <f t="shared" si="8"/>
        <v>13.99</v>
      </c>
    </row>
    <row r="60" spans="1:15" ht="43.5" customHeight="1">
      <c r="A60" s="45" t="s">
        <v>138</v>
      </c>
      <c r="B60" s="59" t="s">
        <v>133</v>
      </c>
      <c r="C60" s="151"/>
      <c r="D60" s="151">
        <f t="shared" si="9"/>
        <v>7.064</v>
      </c>
      <c r="E60" s="151">
        <f t="shared" si="10"/>
        <v>1.947</v>
      </c>
      <c r="F60" s="152">
        <v>0</v>
      </c>
      <c r="G60" s="151">
        <v>7.064</v>
      </c>
      <c r="H60" s="155">
        <v>0</v>
      </c>
      <c r="I60" s="151"/>
      <c r="J60" s="156">
        <v>1.947</v>
      </c>
      <c r="K60" s="155">
        <v>0</v>
      </c>
      <c r="L60" s="156">
        <v>0</v>
      </c>
      <c r="M60" s="249">
        <f t="shared" si="11"/>
        <v>5.117</v>
      </c>
      <c r="N60" s="240"/>
      <c r="O60" s="173">
        <f t="shared" si="8"/>
        <v>-5.117</v>
      </c>
    </row>
    <row r="61" spans="1:15" ht="33.75" customHeight="1">
      <c r="A61" s="45" t="s">
        <v>147</v>
      </c>
      <c r="B61" s="59" t="s">
        <v>175</v>
      </c>
      <c r="C61" s="152">
        <v>62.5</v>
      </c>
      <c r="D61" s="151">
        <f t="shared" si="9"/>
        <v>13.21</v>
      </c>
      <c r="E61" s="151">
        <f t="shared" si="10"/>
        <v>11.3148</v>
      </c>
      <c r="F61" s="152">
        <v>0</v>
      </c>
      <c r="G61" s="151">
        <v>0</v>
      </c>
      <c r="H61" s="155">
        <v>0</v>
      </c>
      <c r="I61" s="151">
        <f>15-1.79</f>
        <v>13.21</v>
      </c>
      <c r="J61" s="156">
        <v>11.3148</v>
      </c>
      <c r="K61" s="155"/>
      <c r="L61" s="156">
        <v>0</v>
      </c>
      <c r="M61" s="249">
        <f t="shared" si="11"/>
        <v>64.3952</v>
      </c>
      <c r="N61" s="240"/>
      <c r="O61" s="173">
        <f t="shared" si="8"/>
        <v>11.3148</v>
      </c>
    </row>
    <row r="62" spans="1:15" ht="33.75" customHeight="1">
      <c r="A62" s="45" t="s">
        <v>178</v>
      </c>
      <c r="B62" s="59" t="s">
        <v>180</v>
      </c>
      <c r="C62" s="151"/>
      <c r="D62" s="151">
        <f t="shared" si="9"/>
        <v>0</v>
      </c>
      <c r="E62" s="151"/>
      <c r="F62" s="152"/>
      <c r="G62" s="151">
        <v>0</v>
      </c>
      <c r="H62" s="155">
        <v>0</v>
      </c>
      <c r="I62" s="151">
        <v>0</v>
      </c>
      <c r="J62" s="156"/>
      <c r="K62" s="155">
        <v>0</v>
      </c>
      <c r="L62" s="156">
        <v>0</v>
      </c>
      <c r="M62" s="249">
        <f t="shared" si="11"/>
        <v>0</v>
      </c>
      <c r="N62" s="240"/>
      <c r="O62" s="173">
        <f t="shared" si="8"/>
        <v>0</v>
      </c>
    </row>
    <row r="63" spans="1:15" ht="38.25" customHeight="1">
      <c r="A63" s="45" t="s">
        <v>178</v>
      </c>
      <c r="B63" s="59" t="s">
        <v>176</v>
      </c>
      <c r="C63" s="153">
        <f>216.09-1.692</f>
        <v>214.398</v>
      </c>
      <c r="D63" s="151">
        <f t="shared" si="9"/>
        <v>0</v>
      </c>
      <c r="E63" s="151">
        <f aca="true" t="shared" si="12" ref="E63:E68">H63+J63+L63</f>
        <v>0</v>
      </c>
      <c r="F63" s="152">
        <f>(E63)/(D63+C63)*100</f>
        <v>0</v>
      </c>
      <c r="G63" s="151">
        <v>0</v>
      </c>
      <c r="H63" s="155">
        <v>0</v>
      </c>
      <c r="I63" s="151"/>
      <c r="J63" s="156"/>
      <c r="K63" s="155"/>
      <c r="L63" s="156">
        <v>0</v>
      </c>
      <c r="M63" s="249">
        <f t="shared" si="11"/>
        <v>214.398</v>
      </c>
      <c r="N63" s="240"/>
      <c r="O63" s="173">
        <f t="shared" si="8"/>
        <v>0</v>
      </c>
    </row>
    <row r="64" spans="1:15" ht="38.25" customHeight="1">
      <c r="A64" s="45" t="s">
        <v>179</v>
      </c>
      <c r="B64" s="59" t="s">
        <v>172</v>
      </c>
      <c r="C64" s="152">
        <v>40</v>
      </c>
      <c r="D64" s="151">
        <f t="shared" si="9"/>
        <v>0</v>
      </c>
      <c r="E64" s="151">
        <f t="shared" si="12"/>
        <v>0</v>
      </c>
      <c r="F64" s="152">
        <f>(E64)/(D64+C64)*100</f>
        <v>0</v>
      </c>
      <c r="G64" s="214"/>
      <c r="H64" s="155"/>
      <c r="I64" s="151"/>
      <c r="J64" s="156"/>
      <c r="K64" s="155"/>
      <c r="L64" s="156">
        <v>0</v>
      </c>
      <c r="M64" s="249">
        <f t="shared" si="11"/>
        <v>40</v>
      </c>
      <c r="N64" s="240"/>
      <c r="O64" s="173">
        <f t="shared" si="8"/>
        <v>0</v>
      </c>
    </row>
    <row r="65" spans="1:15" ht="34.5" customHeight="1">
      <c r="A65" s="172" t="s">
        <v>53</v>
      </c>
      <c r="B65" s="193" t="s">
        <v>78</v>
      </c>
      <c r="C65" s="194">
        <v>0.01</v>
      </c>
      <c r="D65" s="161">
        <f t="shared" si="9"/>
        <v>41.56</v>
      </c>
      <c r="E65" s="194">
        <f t="shared" si="12"/>
        <v>14.66</v>
      </c>
      <c r="F65" s="194">
        <f aca="true" t="shared" si="13" ref="F65:F72">(E65)/(D65+C65)*100</f>
        <v>35.265816694731775</v>
      </c>
      <c r="G65" s="161">
        <v>1.2</v>
      </c>
      <c r="H65" s="155">
        <v>0</v>
      </c>
      <c r="I65" s="161">
        <v>1.3</v>
      </c>
      <c r="J65" s="155">
        <v>0.8</v>
      </c>
      <c r="K65" s="155">
        <v>39.06</v>
      </c>
      <c r="L65" s="155">
        <v>13.86</v>
      </c>
      <c r="M65" s="249">
        <f t="shared" si="11"/>
        <v>26.91</v>
      </c>
      <c r="N65" s="241"/>
      <c r="O65" s="173">
        <f t="shared" si="8"/>
        <v>48.725816694731776</v>
      </c>
    </row>
    <row r="66" spans="1:15" ht="29.25" customHeight="1">
      <c r="A66" s="172" t="s">
        <v>54</v>
      </c>
      <c r="B66" s="193" t="s">
        <v>80</v>
      </c>
      <c r="C66" s="194">
        <v>0</v>
      </c>
      <c r="D66" s="161">
        <f t="shared" si="9"/>
        <v>175.612</v>
      </c>
      <c r="E66" s="194">
        <f t="shared" si="12"/>
        <v>151.68316</v>
      </c>
      <c r="F66" s="194">
        <f t="shared" si="13"/>
        <v>86.37402910962804</v>
      </c>
      <c r="G66" s="195">
        <v>11.081</v>
      </c>
      <c r="H66" s="155">
        <v>5.27287</v>
      </c>
      <c r="I66" s="195">
        <v>8.901</v>
      </c>
      <c r="J66" s="155">
        <v>11.59913</v>
      </c>
      <c r="K66" s="155">
        <v>155.63</v>
      </c>
      <c r="L66" s="155">
        <v>134.81116</v>
      </c>
      <c r="M66" s="249">
        <f t="shared" si="11"/>
        <v>23.928840000000008</v>
      </c>
      <c r="N66" s="241"/>
      <c r="O66" s="173">
        <f t="shared" si="8"/>
        <v>226.97618910962805</v>
      </c>
    </row>
    <row r="67" spans="1:15" ht="30.75" customHeight="1">
      <c r="A67" s="172" t="s">
        <v>79</v>
      </c>
      <c r="B67" s="193" t="s">
        <v>82</v>
      </c>
      <c r="C67" s="155">
        <v>0.2</v>
      </c>
      <c r="D67" s="161">
        <f t="shared" si="9"/>
        <v>18.630000000000003</v>
      </c>
      <c r="E67" s="194">
        <f t="shared" si="12"/>
        <v>18.78145</v>
      </c>
      <c r="F67" s="194">
        <f t="shared" si="13"/>
        <v>99.74216675517789</v>
      </c>
      <c r="G67" s="161">
        <v>8</v>
      </c>
      <c r="H67" s="155">
        <v>6.57998</v>
      </c>
      <c r="I67" s="195">
        <v>0</v>
      </c>
      <c r="J67" s="156"/>
      <c r="K67" s="155">
        <v>10.63</v>
      </c>
      <c r="L67" s="155">
        <v>12.20147</v>
      </c>
      <c r="M67" s="249">
        <f t="shared" si="11"/>
        <v>0.048550000000002314</v>
      </c>
      <c r="N67" s="241"/>
      <c r="O67" s="173">
        <f t="shared" si="8"/>
        <v>110.5236167551779</v>
      </c>
    </row>
    <row r="68" spans="1:15" ht="46.5" customHeight="1">
      <c r="A68" s="172" t="s">
        <v>81</v>
      </c>
      <c r="B68" s="193" t="s">
        <v>99</v>
      </c>
      <c r="C68" s="161">
        <v>9.48</v>
      </c>
      <c r="D68" s="161">
        <f t="shared" si="9"/>
        <v>0</v>
      </c>
      <c r="E68" s="194">
        <f t="shared" si="12"/>
        <v>0.24</v>
      </c>
      <c r="F68" s="194">
        <f>(E68)/(D68+C68)*100</f>
        <v>2.5316455696202533</v>
      </c>
      <c r="G68" s="161"/>
      <c r="H68" s="155">
        <v>0.24</v>
      </c>
      <c r="I68" s="194"/>
      <c r="J68" s="155"/>
      <c r="K68" s="155"/>
      <c r="L68" s="155"/>
      <c r="M68" s="249">
        <f t="shared" si="11"/>
        <v>9.24</v>
      </c>
      <c r="N68" s="241"/>
      <c r="O68" s="173">
        <f t="shared" si="8"/>
        <v>2.7716455696202535</v>
      </c>
    </row>
    <row r="69" spans="1:15" ht="38.25" customHeight="1">
      <c r="A69" s="171" t="s">
        <v>83</v>
      </c>
      <c r="B69" s="196" t="s">
        <v>37</v>
      </c>
      <c r="C69" s="197">
        <f>C70+C71</f>
        <v>6.742</v>
      </c>
      <c r="D69" s="197">
        <f>D71</f>
        <v>16.464</v>
      </c>
      <c r="E69" s="158">
        <f aca="true" t="shared" si="14" ref="E69:L69">E71</f>
        <v>11.72847</v>
      </c>
      <c r="F69" s="158">
        <f>(E69)/(D69+C69)*100</f>
        <v>50.540679134706544</v>
      </c>
      <c r="G69" s="158">
        <f t="shared" si="14"/>
        <v>4.65</v>
      </c>
      <c r="H69" s="197">
        <f t="shared" si="14"/>
        <v>11.39167</v>
      </c>
      <c r="I69" s="158">
        <f t="shared" si="14"/>
        <v>2.694</v>
      </c>
      <c r="J69" s="158">
        <f t="shared" si="14"/>
        <v>0</v>
      </c>
      <c r="K69" s="158">
        <f t="shared" si="14"/>
        <v>9.12</v>
      </c>
      <c r="L69" s="158">
        <f t="shared" si="14"/>
        <v>0.3368</v>
      </c>
      <c r="M69" s="249">
        <f t="shared" si="11"/>
        <v>11.47753</v>
      </c>
      <c r="N69" s="247"/>
      <c r="O69" s="176">
        <f>F69-G69</f>
        <v>45.890679134706545</v>
      </c>
    </row>
    <row r="70" spans="1:15" ht="20.25">
      <c r="A70" s="45"/>
      <c r="B70" s="59" t="s">
        <v>18</v>
      </c>
      <c r="C70" s="153"/>
      <c r="D70" s="151"/>
      <c r="E70" s="152"/>
      <c r="F70" s="152"/>
      <c r="G70" s="153"/>
      <c r="H70" s="154"/>
      <c r="I70" s="153"/>
      <c r="J70" s="154"/>
      <c r="K70" s="161" t="s">
        <v>165</v>
      </c>
      <c r="L70" s="155"/>
      <c r="M70" s="249">
        <f t="shared" si="11"/>
        <v>0</v>
      </c>
      <c r="N70" s="240"/>
      <c r="O70" s="155"/>
    </row>
    <row r="71" spans="1:15" ht="32.25" customHeight="1">
      <c r="A71" s="45" t="s">
        <v>148</v>
      </c>
      <c r="B71" s="59" t="s">
        <v>84</v>
      </c>
      <c r="C71" s="151">
        <f>5.05+1.692</f>
        <v>6.742</v>
      </c>
      <c r="D71" s="151">
        <f>G71+I71+K71</f>
        <v>16.464</v>
      </c>
      <c r="E71" s="156">
        <f>H71+J71+L71</f>
        <v>11.72847</v>
      </c>
      <c r="F71" s="152">
        <f t="shared" si="13"/>
        <v>50.540679134706544</v>
      </c>
      <c r="G71" s="154">
        <v>4.65</v>
      </c>
      <c r="H71" s="155">
        <v>11.39167</v>
      </c>
      <c r="I71" s="151">
        <v>2.694</v>
      </c>
      <c r="J71" s="156"/>
      <c r="K71" s="151">
        <v>9.12</v>
      </c>
      <c r="L71" s="156">
        <v>0.3368</v>
      </c>
      <c r="M71" s="249">
        <f t="shared" si="11"/>
        <v>11.47753</v>
      </c>
      <c r="N71" s="240"/>
      <c r="O71" s="173">
        <f>E71+F71-G71</f>
        <v>57.61914913470655</v>
      </c>
    </row>
    <row r="72" spans="1:15" ht="20.25">
      <c r="A72" s="45" t="s">
        <v>149</v>
      </c>
      <c r="B72" s="59" t="s">
        <v>141</v>
      </c>
      <c r="C72" s="153">
        <v>0.96</v>
      </c>
      <c r="D72" s="151">
        <f>G72+I72+K72</f>
        <v>242.61100000000002</v>
      </c>
      <c r="E72" s="152">
        <f>H72+J72+L72</f>
        <v>199.68899999999996</v>
      </c>
      <c r="F72" s="152">
        <f t="shared" si="13"/>
        <v>81.98389791888194</v>
      </c>
      <c r="G72" s="153">
        <v>221.36</v>
      </c>
      <c r="H72" s="155">
        <v>50.11</v>
      </c>
      <c r="I72" s="153">
        <v>0.16</v>
      </c>
      <c r="J72" s="155">
        <v>120.499</v>
      </c>
      <c r="K72" s="151">
        <v>21.091</v>
      </c>
      <c r="L72" s="155">
        <v>29.08</v>
      </c>
      <c r="M72" s="249">
        <f t="shared" si="11"/>
        <v>43.88200000000006</v>
      </c>
      <c r="N72" s="240"/>
      <c r="O72" s="173">
        <f>E72+F72-G72</f>
        <v>60.3128979188819</v>
      </c>
    </row>
    <row r="73" spans="1:15" ht="20.25">
      <c r="A73" s="46"/>
      <c r="B73" s="59"/>
      <c r="C73" s="153"/>
      <c r="D73" s="153"/>
      <c r="E73" s="153"/>
      <c r="F73" s="152"/>
      <c r="G73" s="153"/>
      <c r="H73" s="153"/>
      <c r="I73" s="153"/>
      <c r="J73" s="153"/>
      <c r="K73" s="151"/>
      <c r="L73" s="154"/>
      <c r="M73" s="249">
        <f t="shared" si="11"/>
        <v>0</v>
      </c>
      <c r="N73" s="240"/>
      <c r="O73" s="173">
        <f>E73+F73-G73</f>
        <v>0</v>
      </c>
    </row>
    <row r="74" spans="1:15" ht="38.25" customHeight="1" thickBot="1">
      <c r="A74" s="198"/>
      <c r="B74" s="199" t="s">
        <v>9</v>
      </c>
      <c r="C74" s="200">
        <f>SUM(C9+C10+C11+C31+C38+C65+C66+C67+C68+C69+C72)</f>
        <v>3034.90803</v>
      </c>
      <c r="D74" s="201">
        <f>SUM(D9+D10+D11+D31+D38+D65+D66+D67+D68+D69+D72)</f>
        <v>16227.600999999999</v>
      </c>
      <c r="E74" s="201">
        <f>SUM(E9+E10+E11+E31+E38+E65+E66+E67+E68+E69+E72)</f>
        <v>14411.083260000001</v>
      </c>
      <c r="F74" s="202">
        <f>E74/(D74+C74)*100</f>
        <v>74.81415446739445</v>
      </c>
      <c r="G74" s="201">
        <f aca="true" t="shared" si="15" ref="G74:L74">SUM(G9+G10+G11+G31+G38+G65+G66+G67+G68+G69+G72)</f>
        <v>5112.036999999998</v>
      </c>
      <c r="H74" s="201">
        <f t="shared" si="15"/>
        <v>1559.01138</v>
      </c>
      <c r="I74" s="201">
        <f t="shared" si="15"/>
        <v>4212.110000000001</v>
      </c>
      <c r="J74" s="201">
        <f t="shared" si="15"/>
        <v>4816.26569</v>
      </c>
      <c r="K74" s="201">
        <f t="shared" si="15"/>
        <v>6903.454000000001</v>
      </c>
      <c r="L74" s="201">
        <f t="shared" si="15"/>
        <v>8154.564339999999</v>
      </c>
      <c r="M74" s="249">
        <f t="shared" si="11"/>
        <v>4851.425769999996</v>
      </c>
      <c r="N74" s="242"/>
      <c r="O74" s="201" t="e">
        <f>SUM(O9+O10+O11+O31+O38+O65+O66+O67+O68+O69+O72)</f>
        <v>#DIV/0!</v>
      </c>
    </row>
    <row r="75" spans="1:13" ht="26.25">
      <c r="A75" s="1"/>
      <c r="B75" s="1"/>
      <c r="C75" s="63"/>
      <c r="D75" s="95"/>
      <c r="E75" s="39"/>
      <c r="F75" s="39"/>
      <c r="G75" s="180"/>
      <c r="H75" s="162"/>
      <c r="I75" s="163"/>
      <c r="J75" s="163"/>
      <c r="K75" s="39"/>
      <c r="L75" s="39"/>
      <c r="M75" s="212"/>
    </row>
    <row r="76" spans="1:13" ht="26.25">
      <c r="A76" s="1"/>
      <c r="B76" s="93" t="s">
        <v>10</v>
      </c>
      <c r="C76" s="64"/>
      <c r="D76" s="96"/>
      <c r="E76" s="64" t="s">
        <v>150</v>
      </c>
      <c r="G76" s="179"/>
      <c r="H76" s="233"/>
      <c r="I76" s="164"/>
      <c r="J76" s="164"/>
      <c r="K76" s="49"/>
      <c r="L76" s="39"/>
      <c r="M76" s="39"/>
    </row>
    <row r="77" spans="1:13" ht="26.25">
      <c r="A77" s="1"/>
      <c r="B77" s="64"/>
      <c r="C77" s="89" t="s">
        <v>57</v>
      </c>
      <c r="D77" s="64"/>
      <c r="E77" s="64"/>
      <c r="F77" s="89"/>
      <c r="G77" s="64"/>
      <c r="H77" s="50"/>
      <c r="I77" s="39"/>
      <c r="J77" s="39"/>
      <c r="K77" s="40"/>
      <c r="L77" s="39"/>
      <c r="M77" s="39"/>
    </row>
    <row r="80" ht="12.75">
      <c r="H80" s="41"/>
    </row>
  </sheetData>
  <sheetProtection/>
  <mergeCells count="11">
    <mergeCell ref="G7:H7"/>
    <mergeCell ref="I7:J7"/>
    <mergeCell ref="K7:L7"/>
    <mergeCell ref="N6:N8"/>
    <mergeCell ref="A6:A8"/>
    <mergeCell ref="A2:L2"/>
    <mergeCell ref="A3:L3"/>
    <mergeCell ref="A4:L4"/>
    <mergeCell ref="B6:B8"/>
    <mergeCell ref="D6:F7"/>
    <mergeCell ref="G6:L6"/>
  </mergeCells>
  <printOptions/>
  <pageMargins left="0" right="0" top="0" bottom="0" header="0" footer="0"/>
  <pageSetup horizontalDpi="600" verticalDpi="600" orientation="landscape" paperSize="9" scale="41" r:id="rId1"/>
  <rowBreaks count="1" manualBreakCount="1">
    <brk id="38" max="15" man="1"/>
  </rowBreaks>
  <colBreaks count="2" manualBreakCount="2">
    <brk id="12" max="74" man="1"/>
    <brk id="15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82"/>
  <sheetViews>
    <sheetView view="pageBreakPreview" zoomScale="90" zoomScaleNormal="70" zoomScaleSheetLayoutView="90" zoomScalePageLayoutView="0" workbookViewId="0" topLeftCell="D28">
      <selection activeCell="M31" sqref="M31:M32"/>
    </sheetView>
  </sheetViews>
  <sheetFormatPr defaultColWidth="9.00390625" defaultRowHeight="12.75"/>
  <cols>
    <col min="1" max="1" width="9.125" style="0" customWidth="1"/>
    <col min="6" max="6" width="4.625" style="0" customWidth="1"/>
    <col min="7" max="7" width="14.75390625" style="0" customWidth="1"/>
    <col min="8" max="8" width="12.625" style="0" customWidth="1"/>
    <col min="9" max="9" width="14.00390625" style="0" customWidth="1"/>
    <col min="10" max="10" width="12.75390625" style="0" customWidth="1"/>
    <col min="11" max="11" width="11.00390625" style="0" customWidth="1"/>
    <col min="12" max="12" width="10.00390625" style="0" customWidth="1"/>
    <col min="13" max="13" width="11.00390625" style="0" customWidth="1"/>
    <col min="14" max="14" width="11.75390625" style="0" customWidth="1"/>
    <col min="15" max="15" width="12.75390625" style="0" customWidth="1"/>
    <col min="16" max="16" width="9.625" style="0" customWidth="1"/>
    <col min="17" max="17" width="11.00390625" style="0" customWidth="1"/>
  </cols>
  <sheetData>
    <row r="2" spans="1:15" ht="20.25">
      <c r="A2" s="273" t="s">
        <v>194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O2" s="88" t="s">
        <v>12</v>
      </c>
    </row>
    <row r="3" spans="1:12" ht="18.75">
      <c r="A3" s="313" t="s">
        <v>153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5.75">
      <c r="A4" s="275" t="s">
        <v>13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20" ht="16.5" thickBot="1">
      <c r="A5" s="66"/>
      <c r="B5" s="66"/>
      <c r="C5" s="66"/>
      <c r="D5" s="66"/>
      <c r="E5" s="66"/>
      <c r="F5" s="66"/>
      <c r="G5" s="66"/>
      <c r="H5" s="178"/>
      <c r="I5" s="67"/>
      <c r="J5" s="67"/>
      <c r="K5" s="67"/>
      <c r="L5" s="67"/>
      <c r="M5" s="67" t="s">
        <v>130</v>
      </c>
      <c r="N5" s="66"/>
      <c r="O5" s="292"/>
      <c r="P5" s="292"/>
      <c r="Q5" s="292"/>
      <c r="R5" s="292"/>
      <c r="S5" s="292"/>
      <c r="T5" s="292"/>
    </row>
    <row r="6" spans="1:22" ht="15.75">
      <c r="A6" s="314" t="s">
        <v>0</v>
      </c>
      <c r="B6" s="317" t="s">
        <v>14</v>
      </c>
      <c r="C6" s="318"/>
      <c r="D6" s="318"/>
      <c r="E6" s="318"/>
      <c r="F6" s="319"/>
      <c r="G6" s="56" t="s">
        <v>128</v>
      </c>
      <c r="H6" s="286" t="s">
        <v>193</v>
      </c>
      <c r="I6" s="287"/>
      <c r="J6" s="287"/>
      <c r="K6" s="284" t="s">
        <v>5</v>
      </c>
      <c r="L6" s="325"/>
      <c r="M6" s="325"/>
      <c r="N6" s="325"/>
      <c r="O6" s="325"/>
      <c r="P6" s="325"/>
      <c r="Q6" s="56" t="s">
        <v>128</v>
      </c>
      <c r="R6" s="292"/>
      <c r="S6" s="292"/>
      <c r="T6" s="292"/>
      <c r="U6" s="292"/>
      <c r="V6" s="292"/>
    </row>
    <row r="7" spans="1:22" ht="15.75">
      <c r="A7" s="315"/>
      <c r="B7" s="320"/>
      <c r="C7" s="292"/>
      <c r="D7" s="292"/>
      <c r="E7" s="292"/>
      <c r="F7" s="321"/>
      <c r="G7" s="68" t="s">
        <v>126</v>
      </c>
      <c r="H7" s="288"/>
      <c r="I7" s="276"/>
      <c r="J7" s="276"/>
      <c r="K7" s="276" t="s">
        <v>190</v>
      </c>
      <c r="L7" s="276"/>
      <c r="M7" s="276" t="s">
        <v>191</v>
      </c>
      <c r="N7" s="276"/>
      <c r="O7" s="276" t="s">
        <v>192</v>
      </c>
      <c r="P7" s="276"/>
      <c r="Q7" s="68" t="s">
        <v>126</v>
      </c>
      <c r="R7" s="292"/>
      <c r="S7" s="292"/>
      <c r="T7" s="292"/>
      <c r="U7" s="292"/>
      <c r="V7" s="292"/>
    </row>
    <row r="8" spans="1:22" ht="16.5" thickBot="1">
      <c r="A8" s="316"/>
      <c r="B8" s="322"/>
      <c r="C8" s="323"/>
      <c r="D8" s="323"/>
      <c r="E8" s="323"/>
      <c r="F8" s="324"/>
      <c r="G8" s="69" t="s">
        <v>200</v>
      </c>
      <c r="H8" s="55" t="s">
        <v>2</v>
      </c>
      <c r="I8" s="56" t="s">
        <v>3</v>
      </c>
      <c r="J8" s="56" t="s">
        <v>4</v>
      </c>
      <c r="K8" s="56" t="s">
        <v>2</v>
      </c>
      <c r="L8" s="56" t="s">
        <v>3</v>
      </c>
      <c r="M8" s="56" t="s">
        <v>2</v>
      </c>
      <c r="N8" s="56" t="s">
        <v>3</v>
      </c>
      <c r="O8" s="235" t="s">
        <v>2</v>
      </c>
      <c r="P8" s="235" t="s">
        <v>3</v>
      </c>
      <c r="Q8" s="69" t="s">
        <v>220</v>
      </c>
      <c r="R8" s="292"/>
      <c r="S8" s="292"/>
      <c r="T8" s="292"/>
      <c r="U8" s="292"/>
      <c r="V8" s="292"/>
    </row>
    <row r="9" spans="1:22" ht="18.75">
      <c r="A9" s="71">
        <v>1</v>
      </c>
      <c r="B9" s="329" t="s">
        <v>70</v>
      </c>
      <c r="C9" s="330"/>
      <c r="D9" s="330"/>
      <c r="E9" s="330"/>
      <c r="F9" s="331"/>
      <c r="G9" s="206">
        <v>0.376</v>
      </c>
      <c r="H9" s="73">
        <f aca="true" t="shared" si="0" ref="H9:I11">K9+M9+O9</f>
        <v>217.23700000000002</v>
      </c>
      <c r="I9" s="48">
        <f t="shared" si="0"/>
        <v>122.9375</v>
      </c>
      <c r="J9" s="48">
        <f>(I9)/(H9+G9)*100</f>
        <v>56.493637788183605</v>
      </c>
      <c r="K9" s="76">
        <v>106.485</v>
      </c>
      <c r="L9" s="106">
        <v>9.29213</v>
      </c>
      <c r="M9" s="76">
        <v>23.605</v>
      </c>
      <c r="N9" s="73">
        <v>38.06311</v>
      </c>
      <c r="O9" s="76">
        <v>87.147</v>
      </c>
      <c r="P9" s="73">
        <v>75.58226</v>
      </c>
      <c r="Q9" s="261">
        <f>G9+H9-I9</f>
        <v>94.67550000000003</v>
      </c>
      <c r="R9" s="353"/>
      <c r="S9" s="353"/>
      <c r="T9" s="353"/>
      <c r="U9" s="353"/>
      <c r="V9" s="353"/>
    </row>
    <row r="10" spans="1:22" ht="18.75">
      <c r="A10" s="78">
        <v>2</v>
      </c>
      <c r="B10" s="310" t="s">
        <v>71</v>
      </c>
      <c r="C10" s="311"/>
      <c r="D10" s="311"/>
      <c r="E10" s="311"/>
      <c r="F10" s="312"/>
      <c r="G10" s="206">
        <v>0.089</v>
      </c>
      <c r="H10" s="73">
        <f t="shared" si="0"/>
        <v>47.391999999999996</v>
      </c>
      <c r="I10" s="48">
        <f t="shared" si="0"/>
        <v>27.3215</v>
      </c>
      <c r="J10" s="73">
        <f aca="true" t="shared" si="1" ref="J10:J35">I10/(G10+H10)*100</f>
        <v>57.54196415408269</v>
      </c>
      <c r="K10" s="73">
        <v>23.427</v>
      </c>
      <c r="L10" s="106">
        <v>2.04427</v>
      </c>
      <c r="M10" s="73">
        <v>4.793</v>
      </c>
      <c r="N10" s="73">
        <v>8.5115</v>
      </c>
      <c r="O10" s="73">
        <v>19.172</v>
      </c>
      <c r="P10" s="73">
        <v>16.76573</v>
      </c>
      <c r="Q10" s="261">
        <f aca="true" t="shared" si="2" ref="Q10:Q34">G10+H10-I10</f>
        <v>20.159499999999994</v>
      </c>
      <c r="R10" s="353"/>
      <c r="S10" s="353"/>
      <c r="T10" s="353"/>
      <c r="U10" s="353"/>
      <c r="V10" s="353"/>
    </row>
    <row r="11" spans="1:22" ht="30" customHeight="1">
      <c r="A11" s="177">
        <v>3</v>
      </c>
      <c r="B11" s="332" t="s">
        <v>28</v>
      </c>
      <c r="C11" s="333"/>
      <c r="D11" s="333"/>
      <c r="E11" s="333"/>
      <c r="F11" s="334"/>
      <c r="G11" s="73">
        <f>G13+G15</f>
        <v>4.748</v>
      </c>
      <c r="H11" s="73">
        <f>K11+M11+O11</f>
        <v>5</v>
      </c>
      <c r="I11" s="73">
        <f t="shared" si="0"/>
        <v>5.82541</v>
      </c>
      <c r="J11" s="73">
        <f t="shared" si="1"/>
        <v>59.76005334427575</v>
      </c>
      <c r="K11" s="73">
        <f>K13+K15</f>
        <v>5</v>
      </c>
      <c r="L11" s="255">
        <f>L13+L15</f>
        <v>5.82541</v>
      </c>
      <c r="M11" s="73">
        <f>M13+M15</f>
        <v>0</v>
      </c>
      <c r="N11" s="255">
        <f>N13+N15</f>
        <v>0</v>
      </c>
      <c r="O11" s="73">
        <f>O13+O15</f>
        <v>0</v>
      </c>
      <c r="P11" s="255">
        <f>SUM(P13:P15)</f>
        <v>0</v>
      </c>
      <c r="Q11" s="261">
        <f t="shared" si="2"/>
        <v>3.9225900000000014</v>
      </c>
      <c r="R11" s="354"/>
      <c r="S11" s="354"/>
      <c r="T11" s="354"/>
      <c r="U11" s="354"/>
      <c r="V11" s="354"/>
    </row>
    <row r="12" spans="1:22" ht="18.75">
      <c r="A12" s="78"/>
      <c r="B12" s="326" t="s">
        <v>72</v>
      </c>
      <c r="C12" s="327"/>
      <c r="D12" s="327"/>
      <c r="E12" s="327"/>
      <c r="F12" s="328"/>
      <c r="G12" s="188"/>
      <c r="H12" s="73"/>
      <c r="I12" s="48"/>
      <c r="J12" s="74"/>
      <c r="K12" s="76"/>
      <c r="L12" s="148"/>
      <c r="M12" s="76"/>
      <c r="N12" s="76"/>
      <c r="O12" s="76"/>
      <c r="P12" s="76"/>
      <c r="Q12" s="261">
        <f t="shared" si="2"/>
        <v>0</v>
      </c>
      <c r="R12" s="289"/>
      <c r="S12" s="289"/>
      <c r="T12" s="289"/>
      <c r="U12" s="289"/>
      <c r="V12" s="289"/>
    </row>
    <row r="13" spans="1:22" ht="24.75" customHeight="1">
      <c r="A13" s="81" t="s">
        <v>38</v>
      </c>
      <c r="B13" s="181" t="s">
        <v>85</v>
      </c>
      <c r="C13" s="182"/>
      <c r="D13" s="182"/>
      <c r="E13" s="182"/>
      <c r="F13" s="183"/>
      <c r="G13" s="224">
        <v>4</v>
      </c>
      <c r="H13" s="73">
        <f aca="true" t="shared" si="3" ref="H13:I15">K13+M13+O13</f>
        <v>0</v>
      </c>
      <c r="I13" s="48">
        <f t="shared" si="3"/>
        <v>2.49738</v>
      </c>
      <c r="J13" s="73">
        <f t="shared" si="1"/>
        <v>62.43450000000001</v>
      </c>
      <c r="K13" s="73"/>
      <c r="L13" s="106">
        <v>2.49738</v>
      </c>
      <c r="M13" s="73">
        <v>0</v>
      </c>
      <c r="N13" s="73">
        <v>0</v>
      </c>
      <c r="O13" s="73">
        <v>0</v>
      </c>
      <c r="P13" s="73">
        <v>0</v>
      </c>
      <c r="Q13" s="261">
        <f t="shared" si="2"/>
        <v>1.5026199999999998</v>
      </c>
      <c r="R13" s="251"/>
      <c r="S13" s="251"/>
      <c r="T13" s="251"/>
      <c r="U13" s="251"/>
      <c r="V13" s="252"/>
    </row>
    <row r="14" spans="1:22" ht="18.75">
      <c r="A14" s="81" t="s">
        <v>155</v>
      </c>
      <c r="B14" s="181" t="s">
        <v>156</v>
      </c>
      <c r="C14" s="182"/>
      <c r="D14" s="182"/>
      <c r="E14" s="182"/>
      <c r="F14" s="183"/>
      <c r="G14" s="224">
        <f>H14-I14</f>
        <v>0</v>
      </c>
      <c r="H14" s="73">
        <f t="shared" si="3"/>
        <v>0</v>
      </c>
      <c r="I14" s="48">
        <f t="shared" si="3"/>
        <v>0</v>
      </c>
      <c r="J14" s="73">
        <v>0</v>
      </c>
      <c r="K14" s="73"/>
      <c r="L14" s="106">
        <v>0</v>
      </c>
      <c r="M14" s="73">
        <v>0</v>
      </c>
      <c r="N14" s="73">
        <v>0</v>
      </c>
      <c r="O14" s="73">
        <v>0</v>
      </c>
      <c r="P14" s="73">
        <v>0</v>
      </c>
      <c r="Q14" s="261">
        <f t="shared" si="2"/>
        <v>0</v>
      </c>
      <c r="R14" s="251"/>
      <c r="S14" s="251"/>
      <c r="T14" s="251"/>
      <c r="U14" s="251"/>
      <c r="V14" s="252"/>
    </row>
    <row r="15" spans="1:22" ht="18.75">
      <c r="A15" s="81" t="s">
        <v>40</v>
      </c>
      <c r="B15" s="310" t="s">
        <v>86</v>
      </c>
      <c r="C15" s="311"/>
      <c r="D15" s="311"/>
      <c r="E15" s="311"/>
      <c r="F15" s="312"/>
      <c r="G15" s="206">
        <v>0.748</v>
      </c>
      <c r="H15" s="73">
        <f t="shared" si="3"/>
        <v>5</v>
      </c>
      <c r="I15" s="48">
        <f t="shared" si="3"/>
        <v>3.32803</v>
      </c>
      <c r="J15" s="73">
        <f t="shared" si="1"/>
        <v>57.89892136395268</v>
      </c>
      <c r="K15" s="73">
        <v>5</v>
      </c>
      <c r="L15" s="106">
        <v>3.32803</v>
      </c>
      <c r="M15" s="73">
        <v>0</v>
      </c>
      <c r="N15" s="73">
        <v>0</v>
      </c>
      <c r="O15" s="73">
        <v>0</v>
      </c>
      <c r="P15" s="73">
        <v>0</v>
      </c>
      <c r="Q15" s="261">
        <f t="shared" si="2"/>
        <v>2.41997</v>
      </c>
      <c r="R15" s="353"/>
      <c r="S15" s="353"/>
      <c r="T15" s="353"/>
      <c r="U15" s="353"/>
      <c r="V15" s="353"/>
    </row>
    <row r="16" spans="1:22" ht="18.75">
      <c r="A16" s="81" t="s">
        <v>47</v>
      </c>
      <c r="B16" s="307" t="s">
        <v>21</v>
      </c>
      <c r="C16" s="308"/>
      <c r="D16" s="308"/>
      <c r="E16" s="308"/>
      <c r="F16" s="309"/>
      <c r="G16" s="253">
        <f>G18+G19+G20+G21</f>
        <v>10.344999999999999</v>
      </c>
      <c r="H16" s="253">
        <f>H18+H19+H20+H21</f>
        <v>4.854</v>
      </c>
      <c r="I16" s="253">
        <f>I18+I19+I20+I21</f>
        <v>2.00447</v>
      </c>
      <c r="J16" s="253">
        <f t="shared" si="1"/>
        <v>13.188170274360155</v>
      </c>
      <c r="K16" s="253">
        <f>K18+K19+K20+K21</f>
        <v>1.467</v>
      </c>
      <c r="L16" s="255">
        <f>SUM(L18:L20)</f>
        <v>0.52789</v>
      </c>
      <c r="M16" s="73">
        <f>M18+M19+M20+M21</f>
        <v>1.7080000000000002</v>
      </c>
      <c r="N16" s="255">
        <f>SUM(N18:N20)</f>
        <v>0.66657</v>
      </c>
      <c r="O16" s="73">
        <f>O18+O19+O20+O21</f>
        <v>1.6789999999999998</v>
      </c>
      <c r="P16" s="255">
        <f>SUM(P18:P20)</f>
        <v>0.81001</v>
      </c>
      <c r="Q16" s="261">
        <f t="shared" si="2"/>
        <v>13.194529999999999</v>
      </c>
      <c r="R16" s="353"/>
      <c r="S16" s="353"/>
      <c r="T16" s="353"/>
      <c r="U16" s="353"/>
      <c r="V16" s="353"/>
    </row>
    <row r="17" spans="1:22" ht="30" customHeight="1">
      <c r="A17" s="81"/>
      <c r="B17" s="326" t="s">
        <v>72</v>
      </c>
      <c r="C17" s="327"/>
      <c r="D17" s="327"/>
      <c r="E17" s="327"/>
      <c r="F17" s="328"/>
      <c r="G17" s="62"/>
      <c r="H17" s="48"/>
      <c r="I17" s="48"/>
      <c r="J17" s="187"/>
      <c r="K17" s="47"/>
      <c r="L17" s="236"/>
      <c r="M17" s="47"/>
      <c r="N17" s="47"/>
      <c r="O17" s="47"/>
      <c r="P17" s="47"/>
      <c r="Q17" s="261">
        <f t="shared" si="2"/>
        <v>0</v>
      </c>
      <c r="R17" s="289"/>
      <c r="S17" s="289"/>
      <c r="T17" s="289"/>
      <c r="U17" s="289"/>
      <c r="V17" s="289"/>
    </row>
    <row r="18" spans="1:22" ht="18.75">
      <c r="A18" s="81" t="s">
        <v>48</v>
      </c>
      <c r="B18" s="310" t="s">
        <v>22</v>
      </c>
      <c r="C18" s="311"/>
      <c r="D18" s="311"/>
      <c r="E18" s="311"/>
      <c r="F18" s="312"/>
      <c r="G18" s="206">
        <v>0.219</v>
      </c>
      <c r="H18" s="73">
        <f aca="true" t="shared" si="4" ref="H18:I21">K18+M18+O18</f>
        <v>0</v>
      </c>
      <c r="I18" s="73">
        <f t="shared" si="4"/>
        <v>0</v>
      </c>
      <c r="J18" s="73">
        <f t="shared" si="1"/>
        <v>0</v>
      </c>
      <c r="K18" s="76"/>
      <c r="L18" s="106"/>
      <c r="M18" s="73">
        <v>0</v>
      </c>
      <c r="N18" s="73">
        <v>0</v>
      </c>
      <c r="O18" s="73">
        <v>0</v>
      </c>
      <c r="P18" s="73">
        <v>0</v>
      </c>
      <c r="Q18" s="261">
        <f t="shared" si="2"/>
        <v>0.219</v>
      </c>
      <c r="R18" s="353"/>
      <c r="S18" s="353"/>
      <c r="T18" s="353"/>
      <c r="U18" s="353"/>
      <c r="V18" s="353"/>
    </row>
    <row r="19" spans="1:22" ht="18.75">
      <c r="A19" s="81" t="s">
        <v>49</v>
      </c>
      <c r="B19" s="310" t="s">
        <v>24</v>
      </c>
      <c r="C19" s="311"/>
      <c r="D19" s="311"/>
      <c r="E19" s="311"/>
      <c r="F19" s="312"/>
      <c r="G19" s="206">
        <v>1.125</v>
      </c>
      <c r="H19" s="73">
        <f t="shared" si="4"/>
        <v>1.0739999999999998</v>
      </c>
      <c r="I19" s="73">
        <f t="shared" si="4"/>
        <v>0.35598</v>
      </c>
      <c r="J19" s="73">
        <f t="shared" si="1"/>
        <v>16.188267394270124</v>
      </c>
      <c r="K19" s="76">
        <v>0.358</v>
      </c>
      <c r="L19" s="106">
        <v>0.19066</v>
      </c>
      <c r="M19" s="76">
        <v>0.358</v>
      </c>
      <c r="N19" s="73">
        <v>0.13266</v>
      </c>
      <c r="O19" s="76">
        <v>0.358</v>
      </c>
      <c r="P19" s="73">
        <v>0.03266</v>
      </c>
      <c r="Q19" s="261">
        <f t="shared" si="2"/>
        <v>1.8430199999999999</v>
      </c>
      <c r="R19" s="353"/>
      <c r="S19" s="353"/>
      <c r="T19" s="353"/>
      <c r="U19" s="353"/>
      <c r="V19" s="353"/>
    </row>
    <row r="20" spans="1:22" ht="18.75">
      <c r="A20" s="81" t="s">
        <v>50</v>
      </c>
      <c r="B20" s="311" t="s">
        <v>74</v>
      </c>
      <c r="C20" s="311"/>
      <c r="D20" s="311"/>
      <c r="E20" s="311"/>
      <c r="F20" s="312"/>
      <c r="G20" s="206">
        <v>9.001</v>
      </c>
      <c r="H20" s="73">
        <f t="shared" si="4"/>
        <v>3.7800000000000002</v>
      </c>
      <c r="I20" s="73">
        <f t="shared" si="4"/>
        <v>1.64849</v>
      </c>
      <c r="J20" s="73">
        <f t="shared" si="1"/>
        <v>12.897973554494953</v>
      </c>
      <c r="K20" s="76">
        <v>1.109</v>
      </c>
      <c r="L20" s="106">
        <v>0.33723</v>
      </c>
      <c r="M20" s="76">
        <v>1.35</v>
      </c>
      <c r="N20" s="73">
        <v>0.53391</v>
      </c>
      <c r="O20" s="76">
        <v>1.321</v>
      </c>
      <c r="P20" s="73">
        <v>0.77735</v>
      </c>
      <c r="Q20" s="261">
        <f t="shared" si="2"/>
        <v>11.132509999999998</v>
      </c>
      <c r="R20" s="353"/>
      <c r="S20" s="353"/>
      <c r="T20" s="353"/>
      <c r="U20" s="353"/>
      <c r="V20" s="353"/>
    </row>
    <row r="21" spans="1:22" ht="18.75">
      <c r="A21" s="81" t="s">
        <v>51</v>
      </c>
      <c r="B21" s="310" t="s">
        <v>34</v>
      </c>
      <c r="C21" s="311"/>
      <c r="D21" s="311"/>
      <c r="E21" s="311"/>
      <c r="F21" s="312"/>
      <c r="G21" s="206">
        <v>0</v>
      </c>
      <c r="H21" s="73">
        <f t="shared" si="4"/>
        <v>0</v>
      </c>
      <c r="I21" s="73">
        <f t="shared" si="4"/>
        <v>0</v>
      </c>
      <c r="J21" s="73">
        <v>0</v>
      </c>
      <c r="K21" s="73"/>
      <c r="L21" s="106">
        <v>0</v>
      </c>
      <c r="M21" s="73">
        <v>0</v>
      </c>
      <c r="N21" s="73">
        <v>0</v>
      </c>
      <c r="O21" s="73">
        <v>0</v>
      </c>
      <c r="P21" s="73">
        <v>0</v>
      </c>
      <c r="Q21" s="261">
        <f t="shared" si="2"/>
        <v>0</v>
      </c>
      <c r="R21" s="353"/>
      <c r="S21" s="353"/>
      <c r="T21" s="353"/>
      <c r="U21" s="353"/>
      <c r="V21" s="353"/>
    </row>
    <row r="22" spans="1:22" ht="18.75">
      <c r="A22" s="82" t="s">
        <v>52</v>
      </c>
      <c r="B22" s="338" t="s">
        <v>25</v>
      </c>
      <c r="C22" s="339"/>
      <c r="D22" s="339"/>
      <c r="E22" s="339"/>
      <c r="F22" s="340"/>
      <c r="G22" s="73">
        <f>G24+G25+G26+G27+G28+G29</f>
        <v>0.2</v>
      </c>
      <c r="H22" s="73">
        <f>H24+H25+H26+H27+H28+H29</f>
        <v>11.487000000000002</v>
      </c>
      <c r="I22" s="73">
        <f>L22+N22+P22</f>
        <v>4.73482</v>
      </c>
      <c r="J22" s="73">
        <f t="shared" si="1"/>
        <v>40.51356207752203</v>
      </c>
      <c r="K22" s="73">
        <f>K24+K25+K26+K27+K28+K29</f>
        <v>0.163</v>
      </c>
      <c r="L22" s="255">
        <f>SUM(L23:L29)</f>
        <v>0.2586</v>
      </c>
      <c r="M22" s="73">
        <f>M24+M25+M26+M27+M28+M29</f>
        <v>10.161999999999999</v>
      </c>
      <c r="N22" s="255">
        <f>SUM(N24:N29)</f>
        <v>0.18174</v>
      </c>
      <c r="O22" s="73">
        <f>O24+O25+O26+O27+O28+O29</f>
        <v>1.162</v>
      </c>
      <c r="P22" s="255">
        <f>SUM(P24:P29)</f>
        <v>4.29448</v>
      </c>
      <c r="Q22" s="261">
        <f t="shared" si="2"/>
        <v>6.952180000000001</v>
      </c>
      <c r="R22" s="355"/>
      <c r="S22" s="355"/>
      <c r="T22" s="355"/>
      <c r="U22" s="355"/>
      <c r="V22" s="355"/>
    </row>
    <row r="23" spans="1:22" ht="18.75">
      <c r="A23" s="82"/>
      <c r="B23" s="341" t="s">
        <v>72</v>
      </c>
      <c r="C23" s="342"/>
      <c r="D23" s="342"/>
      <c r="E23" s="342"/>
      <c r="F23" s="343"/>
      <c r="G23" s="83"/>
      <c r="H23" s="73"/>
      <c r="I23" s="48"/>
      <c r="J23" s="74"/>
      <c r="K23" s="76"/>
      <c r="L23" s="148"/>
      <c r="M23" s="76"/>
      <c r="N23" s="76"/>
      <c r="O23" s="76"/>
      <c r="P23" s="76"/>
      <c r="Q23" s="261">
        <f t="shared" si="2"/>
        <v>0</v>
      </c>
      <c r="R23" s="296"/>
      <c r="S23" s="296"/>
      <c r="T23" s="296"/>
      <c r="U23" s="296"/>
      <c r="V23" s="296"/>
    </row>
    <row r="24" spans="1:22" ht="41.25" customHeight="1">
      <c r="A24" s="82" t="s">
        <v>55</v>
      </c>
      <c r="B24" s="310" t="s">
        <v>122</v>
      </c>
      <c r="C24" s="311"/>
      <c r="D24" s="311"/>
      <c r="E24" s="311"/>
      <c r="F24" s="312"/>
      <c r="G24" s="206">
        <v>-0.029</v>
      </c>
      <c r="H24" s="73">
        <f aca="true" t="shared" si="5" ref="H24:I28">K24+M24+O24</f>
        <v>0.405</v>
      </c>
      <c r="I24" s="48">
        <f t="shared" si="5"/>
        <v>0.4051</v>
      </c>
      <c r="J24" s="73">
        <f t="shared" si="1"/>
        <v>107.73936170212765</v>
      </c>
      <c r="K24" s="76">
        <v>0.133</v>
      </c>
      <c r="L24" s="106">
        <v>0.13288</v>
      </c>
      <c r="M24" s="76">
        <v>0.129</v>
      </c>
      <c r="N24" s="73">
        <v>0.12914</v>
      </c>
      <c r="O24" s="76">
        <v>0.143</v>
      </c>
      <c r="P24" s="73">
        <v>0.14308</v>
      </c>
      <c r="Q24" s="261">
        <f t="shared" si="2"/>
        <v>-0.029100000000000015</v>
      </c>
      <c r="R24" s="353"/>
      <c r="S24" s="353"/>
      <c r="T24" s="353"/>
      <c r="U24" s="353"/>
      <c r="V24" s="353"/>
    </row>
    <row r="25" spans="1:22" ht="18.75">
      <c r="A25" s="82" t="s">
        <v>56</v>
      </c>
      <c r="B25" s="344" t="s">
        <v>88</v>
      </c>
      <c r="C25" s="345"/>
      <c r="D25" s="345"/>
      <c r="E25" s="345"/>
      <c r="F25" s="346"/>
      <c r="G25" s="206">
        <v>0</v>
      </c>
      <c r="H25" s="73">
        <f t="shared" si="5"/>
        <v>2</v>
      </c>
      <c r="I25" s="48">
        <f t="shared" si="5"/>
        <v>0</v>
      </c>
      <c r="J25" s="73">
        <f t="shared" si="1"/>
        <v>0</v>
      </c>
      <c r="K25" s="73">
        <v>0</v>
      </c>
      <c r="L25" s="106">
        <v>0</v>
      </c>
      <c r="M25" s="73">
        <v>2</v>
      </c>
      <c r="N25" s="73">
        <v>0</v>
      </c>
      <c r="O25" s="73">
        <v>0</v>
      </c>
      <c r="P25" s="73"/>
      <c r="Q25" s="261">
        <f t="shared" si="2"/>
        <v>2</v>
      </c>
      <c r="R25" s="356"/>
      <c r="S25" s="356"/>
      <c r="T25" s="356"/>
      <c r="U25" s="356"/>
      <c r="V25" s="356"/>
    </row>
    <row r="26" spans="1:22" ht="18.75">
      <c r="A26" s="82" t="s">
        <v>87</v>
      </c>
      <c r="B26" s="347" t="s">
        <v>89</v>
      </c>
      <c r="C26" s="348"/>
      <c r="D26" s="348"/>
      <c r="E26" s="348"/>
      <c r="F26" s="349"/>
      <c r="G26" s="206">
        <v>0</v>
      </c>
      <c r="H26" s="73">
        <f t="shared" si="5"/>
        <v>1</v>
      </c>
      <c r="I26" s="48">
        <f t="shared" si="5"/>
        <v>0</v>
      </c>
      <c r="J26" s="48">
        <v>0</v>
      </c>
      <c r="K26" s="73">
        <v>0</v>
      </c>
      <c r="L26" s="106">
        <v>0</v>
      </c>
      <c r="M26" s="73">
        <v>0</v>
      </c>
      <c r="N26" s="73">
        <v>0</v>
      </c>
      <c r="O26" s="73">
        <v>1</v>
      </c>
      <c r="P26" s="73">
        <v>0</v>
      </c>
      <c r="Q26" s="261">
        <f t="shared" si="2"/>
        <v>1</v>
      </c>
      <c r="R26" s="357"/>
      <c r="S26" s="357"/>
      <c r="T26" s="357"/>
      <c r="U26" s="357"/>
      <c r="V26" s="357"/>
    </row>
    <row r="27" spans="1:22" ht="18.75">
      <c r="A27" s="82" t="s">
        <v>90</v>
      </c>
      <c r="B27" s="347" t="s">
        <v>123</v>
      </c>
      <c r="C27" s="348"/>
      <c r="D27" s="348"/>
      <c r="E27" s="348"/>
      <c r="F27" s="349"/>
      <c r="G27" s="206">
        <v>0</v>
      </c>
      <c r="H27" s="73">
        <f t="shared" si="5"/>
        <v>8</v>
      </c>
      <c r="I27" s="73">
        <f t="shared" si="5"/>
        <v>4.0998</v>
      </c>
      <c r="J27" s="73">
        <v>0</v>
      </c>
      <c r="K27" s="73">
        <v>0</v>
      </c>
      <c r="L27" s="106">
        <v>0</v>
      </c>
      <c r="M27" s="73">
        <v>8</v>
      </c>
      <c r="N27" s="73">
        <v>0</v>
      </c>
      <c r="O27" s="73">
        <v>0</v>
      </c>
      <c r="P27" s="73">
        <v>4.0998</v>
      </c>
      <c r="Q27" s="261">
        <f t="shared" si="2"/>
        <v>3.9002</v>
      </c>
      <c r="R27" s="357"/>
      <c r="S27" s="357"/>
      <c r="T27" s="357"/>
      <c r="U27" s="357"/>
      <c r="V27" s="357"/>
    </row>
    <row r="28" spans="1:22" ht="18.75">
      <c r="A28" s="82" t="s">
        <v>66</v>
      </c>
      <c r="B28" s="350" t="s">
        <v>67</v>
      </c>
      <c r="C28" s="351"/>
      <c r="D28" s="351"/>
      <c r="E28" s="351"/>
      <c r="F28" s="352"/>
      <c r="G28" s="206">
        <v>0.229</v>
      </c>
      <c r="H28" s="73">
        <f t="shared" si="5"/>
        <v>0.082</v>
      </c>
      <c r="I28" s="48">
        <f t="shared" si="5"/>
        <v>0.22992</v>
      </c>
      <c r="J28" s="73">
        <f t="shared" si="1"/>
        <v>73.92926045016077</v>
      </c>
      <c r="K28" s="76">
        <v>0.03</v>
      </c>
      <c r="L28" s="106">
        <v>0.12572</v>
      </c>
      <c r="M28" s="76">
        <v>0.033</v>
      </c>
      <c r="N28" s="73">
        <v>0.0526</v>
      </c>
      <c r="O28" s="76">
        <v>0.019</v>
      </c>
      <c r="P28" s="73">
        <v>0.0516</v>
      </c>
      <c r="Q28" s="261">
        <f t="shared" si="2"/>
        <v>0.08107999999999999</v>
      </c>
      <c r="R28" s="358"/>
      <c r="S28" s="358"/>
      <c r="T28" s="358"/>
      <c r="U28" s="358"/>
      <c r="V28" s="358"/>
    </row>
    <row r="29" spans="1:22" ht="18.75">
      <c r="A29" s="82"/>
      <c r="B29" s="184"/>
      <c r="C29" s="185"/>
      <c r="D29" s="185"/>
      <c r="E29" s="185"/>
      <c r="F29" s="186"/>
      <c r="G29" s="206"/>
      <c r="H29" s="73"/>
      <c r="I29" s="48"/>
      <c r="J29" s="74"/>
      <c r="K29" s="76"/>
      <c r="L29" s="106"/>
      <c r="M29" s="76"/>
      <c r="N29" s="73"/>
      <c r="O29" s="76"/>
      <c r="P29" s="73"/>
      <c r="Q29" s="261">
        <f t="shared" si="2"/>
        <v>0</v>
      </c>
      <c r="R29" s="251"/>
      <c r="S29" s="251"/>
      <c r="T29" s="251"/>
      <c r="U29" s="251"/>
      <c r="V29" s="251"/>
    </row>
    <row r="30" spans="1:22" ht="18.75">
      <c r="A30" s="203" t="s">
        <v>53</v>
      </c>
      <c r="B30" s="301" t="s">
        <v>124</v>
      </c>
      <c r="C30" s="302"/>
      <c r="D30" s="302"/>
      <c r="E30" s="302"/>
      <c r="F30" s="303"/>
      <c r="G30" s="206">
        <v>1.214</v>
      </c>
      <c r="H30" s="106">
        <f>K30+M30+O30</f>
        <v>1.3</v>
      </c>
      <c r="I30" s="204">
        <f>L30+N30+P30</f>
        <v>0.42</v>
      </c>
      <c r="J30" s="106">
        <f t="shared" si="1"/>
        <v>16.70644391408114</v>
      </c>
      <c r="K30" s="106">
        <v>0</v>
      </c>
      <c r="L30" s="256">
        <v>0.42</v>
      </c>
      <c r="M30" s="106">
        <v>0.52</v>
      </c>
      <c r="N30" s="106"/>
      <c r="O30" s="106">
        <v>0.78</v>
      </c>
      <c r="P30" s="106"/>
      <c r="Q30" s="261">
        <f t="shared" si="2"/>
        <v>2.0940000000000003</v>
      </c>
      <c r="R30" s="359"/>
      <c r="S30" s="359"/>
      <c r="T30" s="359"/>
      <c r="U30" s="359"/>
      <c r="V30" s="359"/>
    </row>
    <row r="31" spans="1:22" ht="18.75">
      <c r="A31" s="82"/>
      <c r="B31" s="304"/>
      <c r="C31" s="305"/>
      <c r="D31" s="305"/>
      <c r="E31" s="305"/>
      <c r="F31" s="306"/>
      <c r="G31" s="207"/>
      <c r="H31" s="76"/>
      <c r="I31" s="76"/>
      <c r="J31" s="74"/>
      <c r="K31" s="76"/>
      <c r="L31" s="148"/>
      <c r="M31" s="76"/>
      <c r="N31" s="76"/>
      <c r="O31" s="76"/>
      <c r="P31" s="76"/>
      <c r="Q31" s="261">
        <f t="shared" si="2"/>
        <v>0</v>
      </c>
      <c r="R31" s="294"/>
      <c r="S31" s="294"/>
      <c r="T31" s="294"/>
      <c r="U31" s="294"/>
      <c r="V31" s="294"/>
    </row>
    <row r="32" spans="1:22" ht="18.75">
      <c r="A32" s="82"/>
      <c r="B32" s="304"/>
      <c r="C32" s="305"/>
      <c r="D32" s="305"/>
      <c r="E32" s="305"/>
      <c r="F32" s="306"/>
      <c r="G32" s="207"/>
      <c r="H32" s="76"/>
      <c r="I32" s="76"/>
      <c r="J32" s="74"/>
      <c r="K32" s="76"/>
      <c r="L32" s="148"/>
      <c r="M32" s="76"/>
      <c r="N32" s="76"/>
      <c r="O32" s="76"/>
      <c r="P32" s="76"/>
      <c r="Q32" s="261">
        <f t="shared" si="2"/>
        <v>0</v>
      </c>
      <c r="R32" s="294"/>
      <c r="S32" s="294"/>
      <c r="T32" s="294"/>
      <c r="U32" s="294"/>
      <c r="V32" s="294"/>
    </row>
    <row r="33" spans="1:22" ht="18.75">
      <c r="A33" s="82"/>
      <c r="B33" s="304"/>
      <c r="C33" s="305"/>
      <c r="D33" s="305"/>
      <c r="E33" s="305"/>
      <c r="F33" s="306"/>
      <c r="G33" s="207"/>
      <c r="H33" s="76"/>
      <c r="I33" s="76"/>
      <c r="J33" s="74"/>
      <c r="K33" s="76"/>
      <c r="L33" s="148"/>
      <c r="M33" s="76"/>
      <c r="N33" s="76"/>
      <c r="O33" s="76"/>
      <c r="P33" s="76"/>
      <c r="Q33" s="261">
        <f t="shared" si="2"/>
        <v>0</v>
      </c>
      <c r="R33" s="294"/>
      <c r="S33" s="294"/>
      <c r="T33" s="294"/>
      <c r="U33" s="294"/>
      <c r="V33" s="294"/>
    </row>
    <row r="34" spans="1:22" ht="18.75">
      <c r="A34" s="82"/>
      <c r="B34" s="304"/>
      <c r="C34" s="305"/>
      <c r="D34" s="305"/>
      <c r="E34" s="305"/>
      <c r="F34" s="306"/>
      <c r="G34" s="207"/>
      <c r="H34" s="73"/>
      <c r="I34" s="73"/>
      <c r="J34" s="74"/>
      <c r="K34" s="76"/>
      <c r="L34" s="148"/>
      <c r="M34" s="76"/>
      <c r="N34" s="76"/>
      <c r="O34" s="76"/>
      <c r="P34" s="76"/>
      <c r="Q34" s="261">
        <f t="shared" si="2"/>
        <v>0</v>
      </c>
      <c r="R34" s="294"/>
      <c r="S34" s="294"/>
      <c r="T34" s="294"/>
      <c r="U34" s="294"/>
      <c r="V34" s="294"/>
    </row>
    <row r="35" spans="1:22" ht="19.5" thickBot="1">
      <c r="A35" s="205"/>
      <c r="B35" s="335" t="s">
        <v>9</v>
      </c>
      <c r="C35" s="336"/>
      <c r="D35" s="336"/>
      <c r="E35" s="336"/>
      <c r="F35" s="337"/>
      <c r="G35" s="106">
        <f>G30+G22+G16+G11+G10+G9</f>
        <v>16.971999999999998</v>
      </c>
      <c r="H35" s="138">
        <f>H30+H22+H16+H11+H10+H9</f>
        <v>287.27000000000004</v>
      </c>
      <c r="I35" s="138">
        <f>I30+I22+I16+I11+I10+I9</f>
        <v>163.2437</v>
      </c>
      <c r="J35" s="106">
        <f t="shared" si="1"/>
        <v>53.655872627710835</v>
      </c>
      <c r="K35" s="106">
        <f>K30+K22+K16+K11+K10+K9</f>
        <v>136.542</v>
      </c>
      <c r="L35" s="254">
        <f>L30+L22+L16+L11+L10+L9</f>
        <v>18.3683</v>
      </c>
      <c r="M35" s="106">
        <f>M30+M22+M16+M11+M10+M9</f>
        <v>40.788</v>
      </c>
      <c r="N35" s="255">
        <f>SUM(N9+N10+N11+N16+N22+N30)</f>
        <v>47.42292</v>
      </c>
      <c r="O35" s="106">
        <f>O30+O22+O16+O11+O10+O9</f>
        <v>109.94</v>
      </c>
      <c r="P35" s="255">
        <f>P30+P22+P16+P11+P10+P9</f>
        <v>97.45248000000001</v>
      </c>
      <c r="Q35" s="260">
        <f>(G35+H35)-I35</f>
        <v>140.99830000000003</v>
      </c>
      <c r="R35" s="360"/>
      <c r="S35" s="360"/>
      <c r="T35" s="360"/>
      <c r="U35" s="360"/>
      <c r="V35" s="360"/>
    </row>
    <row r="36" spans="1:20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</row>
    <row r="37" spans="1:20" ht="20.25">
      <c r="A37" s="85"/>
      <c r="B37" s="86" t="s">
        <v>10</v>
      </c>
      <c r="C37" s="86"/>
      <c r="D37" s="86"/>
      <c r="E37" s="87"/>
      <c r="F37" s="86"/>
      <c r="G37" s="86"/>
      <c r="H37" s="86"/>
      <c r="I37" s="86" t="s">
        <v>91</v>
      </c>
      <c r="J37" s="86" t="s">
        <v>92</v>
      </c>
      <c r="K37" s="85"/>
      <c r="L37" s="85"/>
      <c r="M37" s="85"/>
      <c r="N37" s="85"/>
      <c r="O37" s="85"/>
      <c r="P37" s="85"/>
      <c r="Q37" s="66"/>
      <c r="R37" s="66"/>
      <c r="S37" s="66"/>
      <c r="T37" s="66"/>
    </row>
    <row r="40" spans="1:20" ht="20.2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97"/>
      <c r="N40" s="97"/>
      <c r="O40" s="107"/>
      <c r="P40" s="97"/>
      <c r="Q40" s="97"/>
      <c r="R40" s="97"/>
      <c r="S40" s="97"/>
      <c r="T40" s="97"/>
    </row>
    <row r="41" spans="1:20" ht="18.75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97"/>
      <c r="N41" s="97"/>
      <c r="O41" s="97"/>
      <c r="P41" s="97"/>
      <c r="Q41" s="97"/>
      <c r="R41" s="97"/>
      <c r="S41" s="97"/>
      <c r="T41" s="97"/>
    </row>
    <row r="42" spans="1:20" ht="15.75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97"/>
      <c r="N42" s="97"/>
      <c r="O42" s="97"/>
      <c r="P42" s="97"/>
      <c r="Q42" s="97"/>
      <c r="R42" s="97"/>
      <c r="S42" s="97"/>
      <c r="T42" s="97"/>
    </row>
    <row r="43" spans="1:20" ht="15.75">
      <c r="A43" s="84"/>
      <c r="B43" s="84"/>
      <c r="C43" s="84"/>
      <c r="D43" s="84"/>
      <c r="E43" s="84"/>
      <c r="F43" s="84"/>
      <c r="G43" s="84"/>
      <c r="H43" s="67"/>
      <c r="I43" s="67"/>
      <c r="J43" s="67"/>
      <c r="K43" s="67"/>
      <c r="L43" s="67"/>
      <c r="M43" s="67"/>
      <c r="N43" s="84"/>
      <c r="O43" s="292"/>
      <c r="P43" s="292"/>
      <c r="Q43" s="292"/>
      <c r="R43" s="292"/>
      <c r="S43" s="292"/>
      <c r="T43" s="292"/>
    </row>
    <row r="44" spans="1:20" ht="15.75">
      <c r="A44" s="292"/>
      <c r="B44" s="292"/>
      <c r="C44" s="292"/>
      <c r="D44" s="292"/>
      <c r="E44" s="292"/>
      <c r="F44" s="292"/>
      <c r="G44" s="104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</row>
    <row r="45" spans="1:20" ht="15.75">
      <c r="A45" s="292"/>
      <c r="B45" s="292"/>
      <c r="C45" s="292"/>
      <c r="D45" s="292"/>
      <c r="E45" s="292"/>
      <c r="F45" s="292"/>
      <c r="G45" s="104"/>
      <c r="H45" s="292"/>
      <c r="I45" s="292"/>
      <c r="J45" s="292"/>
      <c r="K45" s="104"/>
      <c r="L45" s="104"/>
      <c r="M45" s="292"/>
      <c r="N45" s="292"/>
      <c r="O45" s="292"/>
      <c r="P45" s="292"/>
      <c r="Q45" s="104"/>
      <c r="R45" s="104"/>
      <c r="S45" s="104"/>
      <c r="T45" s="104"/>
    </row>
    <row r="46" spans="1:20" ht="18.75">
      <c r="A46" s="292"/>
      <c r="B46" s="292"/>
      <c r="C46" s="292"/>
      <c r="D46" s="292"/>
      <c r="E46" s="292"/>
      <c r="F46" s="29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70"/>
      <c r="R46" s="70"/>
      <c r="S46" s="70"/>
      <c r="T46" s="70"/>
    </row>
    <row r="47" spans="1:20" ht="18.75">
      <c r="A47" s="108"/>
      <c r="B47" s="289"/>
      <c r="C47" s="289"/>
      <c r="D47" s="289"/>
      <c r="E47" s="289"/>
      <c r="F47" s="289"/>
      <c r="G47" s="109"/>
      <c r="H47" s="110"/>
      <c r="I47" s="77"/>
      <c r="J47" s="111"/>
      <c r="K47" s="112"/>
      <c r="L47" s="77"/>
      <c r="M47" s="70"/>
      <c r="N47" s="77"/>
      <c r="O47" s="70"/>
      <c r="P47" s="77"/>
      <c r="Q47" s="77"/>
      <c r="R47" s="70"/>
      <c r="S47" s="77"/>
      <c r="T47" s="70"/>
    </row>
    <row r="48" spans="1:20" ht="18.75">
      <c r="A48" s="108"/>
      <c r="B48" s="289"/>
      <c r="C48" s="289"/>
      <c r="D48" s="289"/>
      <c r="E48" s="289"/>
      <c r="F48" s="289"/>
      <c r="G48" s="109"/>
      <c r="H48" s="110"/>
      <c r="I48" s="77"/>
      <c r="J48" s="111"/>
      <c r="K48" s="110"/>
      <c r="L48" s="77"/>
      <c r="M48" s="77"/>
      <c r="N48" s="77"/>
      <c r="O48" s="77"/>
      <c r="P48" s="77"/>
      <c r="Q48" s="79"/>
      <c r="R48" s="79"/>
      <c r="S48" s="77"/>
      <c r="T48" s="79"/>
    </row>
    <row r="49" spans="1:20" ht="18.75">
      <c r="A49" s="108"/>
      <c r="B49" s="289"/>
      <c r="C49" s="289"/>
      <c r="D49" s="289"/>
      <c r="E49" s="289"/>
      <c r="F49" s="289"/>
      <c r="G49" s="113"/>
      <c r="H49" s="110"/>
      <c r="I49" s="77"/>
      <c r="J49" s="111"/>
      <c r="K49" s="114"/>
      <c r="L49" s="114"/>
      <c r="M49" s="114"/>
      <c r="N49" s="114"/>
      <c r="O49" s="110"/>
      <c r="P49" s="114"/>
      <c r="Q49" s="70"/>
      <c r="R49" s="70"/>
      <c r="S49" s="70"/>
      <c r="T49" s="70"/>
    </row>
    <row r="50" spans="1:20" ht="18.75">
      <c r="A50" s="108"/>
      <c r="B50" s="289"/>
      <c r="C50" s="289"/>
      <c r="D50" s="289"/>
      <c r="E50" s="289"/>
      <c r="F50" s="289"/>
      <c r="G50" s="103"/>
      <c r="H50" s="77"/>
      <c r="I50" s="77"/>
      <c r="J50" s="111"/>
      <c r="K50" s="70"/>
      <c r="L50" s="70"/>
      <c r="M50" s="70"/>
      <c r="N50" s="70"/>
      <c r="O50" s="70"/>
      <c r="P50" s="70"/>
      <c r="Q50" s="79"/>
      <c r="R50" s="79"/>
      <c r="S50" s="77"/>
      <c r="T50" s="79"/>
    </row>
    <row r="51" spans="1:20" ht="18.75">
      <c r="A51" s="115"/>
      <c r="B51" s="102"/>
      <c r="C51" s="102"/>
      <c r="D51" s="102"/>
      <c r="E51" s="102"/>
      <c r="F51" s="84"/>
      <c r="G51" s="84"/>
      <c r="H51" s="77"/>
      <c r="I51" s="77"/>
      <c r="J51" s="111"/>
      <c r="K51" s="77"/>
      <c r="L51" s="79"/>
      <c r="M51" s="79"/>
      <c r="N51" s="79"/>
      <c r="O51" s="77"/>
      <c r="P51" s="77"/>
      <c r="Q51" s="79"/>
      <c r="R51" s="79"/>
      <c r="S51" s="79"/>
      <c r="T51" s="79"/>
    </row>
    <row r="52" spans="1:20" ht="18.75">
      <c r="A52" s="115"/>
      <c r="B52" s="289"/>
      <c r="C52" s="289"/>
      <c r="D52" s="289"/>
      <c r="E52" s="289"/>
      <c r="F52" s="289"/>
      <c r="G52" s="116"/>
      <c r="H52" s="77"/>
      <c r="I52" s="77"/>
      <c r="J52" s="111"/>
      <c r="K52" s="79"/>
      <c r="L52" s="79"/>
      <c r="M52" s="79"/>
      <c r="N52" s="79"/>
      <c r="O52" s="79"/>
      <c r="P52" s="79"/>
      <c r="Q52" s="70"/>
      <c r="R52" s="70"/>
      <c r="S52" s="70"/>
      <c r="T52" s="70"/>
    </row>
    <row r="53" spans="1:20" ht="18.75">
      <c r="A53" s="115"/>
      <c r="B53" s="295"/>
      <c r="C53" s="295"/>
      <c r="D53" s="295"/>
      <c r="E53" s="295"/>
      <c r="F53" s="295"/>
      <c r="G53" s="117"/>
      <c r="H53" s="110"/>
      <c r="I53" s="77"/>
      <c r="J53" s="111"/>
      <c r="K53" s="112"/>
      <c r="L53" s="112"/>
      <c r="M53" s="112"/>
      <c r="N53" s="112"/>
      <c r="O53" s="70"/>
      <c r="P53" s="70"/>
      <c r="Q53" s="70"/>
      <c r="R53" s="70"/>
      <c r="S53" s="70"/>
      <c r="T53" s="70"/>
    </row>
    <row r="54" spans="1:20" ht="20.25" customHeight="1">
      <c r="A54" s="115"/>
      <c r="B54" s="289"/>
      <c r="C54" s="289"/>
      <c r="D54" s="289"/>
      <c r="E54" s="289"/>
      <c r="F54" s="289"/>
      <c r="G54" s="103"/>
      <c r="H54" s="77"/>
      <c r="I54" s="70"/>
      <c r="J54" s="111"/>
      <c r="K54" s="70"/>
      <c r="L54" s="70"/>
      <c r="M54" s="70"/>
      <c r="N54" s="70"/>
      <c r="O54" s="70"/>
      <c r="P54" s="70"/>
      <c r="Q54" s="70"/>
      <c r="R54" s="70"/>
      <c r="S54" s="70"/>
      <c r="T54" s="79"/>
    </row>
    <row r="55" spans="1:20" ht="22.5" customHeight="1">
      <c r="A55" s="115"/>
      <c r="B55" s="289"/>
      <c r="C55" s="289"/>
      <c r="D55" s="289"/>
      <c r="E55" s="289"/>
      <c r="F55" s="289"/>
      <c r="G55" s="118"/>
      <c r="H55" s="77"/>
      <c r="I55" s="77"/>
      <c r="J55" s="111"/>
      <c r="K55" s="70"/>
      <c r="L55" s="70"/>
      <c r="M55" s="70"/>
      <c r="N55" s="70"/>
      <c r="O55" s="70"/>
      <c r="P55" s="79"/>
      <c r="Q55" s="70"/>
      <c r="R55" s="70"/>
      <c r="S55" s="70"/>
      <c r="T55" s="70"/>
    </row>
    <row r="56" spans="1:20" ht="18.75">
      <c r="A56" s="115"/>
      <c r="B56" s="289"/>
      <c r="C56" s="289"/>
      <c r="D56" s="289"/>
      <c r="E56" s="289"/>
      <c r="F56" s="289"/>
      <c r="G56" s="118"/>
      <c r="H56" s="77"/>
      <c r="I56" s="77"/>
      <c r="J56" s="111"/>
      <c r="K56" s="70"/>
      <c r="L56" s="70"/>
      <c r="M56" s="70"/>
      <c r="N56" s="70"/>
      <c r="O56" s="70"/>
      <c r="P56" s="70"/>
      <c r="Q56" s="70"/>
      <c r="R56" s="70"/>
      <c r="S56" s="70"/>
      <c r="T56" s="70"/>
    </row>
    <row r="57" spans="1:20" ht="18.75">
      <c r="A57" s="115"/>
      <c r="B57" s="289"/>
      <c r="C57" s="289"/>
      <c r="D57" s="289"/>
      <c r="E57" s="289"/>
      <c r="F57" s="289"/>
      <c r="G57" s="118"/>
      <c r="H57" s="77"/>
      <c r="I57" s="77"/>
      <c r="J57" s="111"/>
      <c r="K57" s="70"/>
      <c r="L57" s="70"/>
      <c r="M57" s="70"/>
      <c r="N57" s="70"/>
      <c r="O57" s="70"/>
      <c r="P57" s="70"/>
      <c r="Q57" s="79"/>
      <c r="R57" s="79"/>
      <c r="S57" s="79"/>
      <c r="T57" s="79"/>
    </row>
    <row r="58" spans="1:20" ht="18.75">
      <c r="A58" s="115"/>
      <c r="B58" s="289"/>
      <c r="C58" s="289"/>
      <c r="D58" s="289"/>
      <c r="E58" s="289"/>
      <c r="F58" s="289"/>
      <c r="G58" s="103"/>
      <c r="H58" s="77"/>
      <c r="I58" s="77"/>
      <c r="J58" s="111"/>
      <c r="K58" s="79"/>
      <c r="L58" s="79"/>
      <c r="M58" s="79"/>
      <c r="N58" s="79"/>
      <c r="O58" s="79"/>
      <c r="P58" s="79"/>
      <c r="Q58" s="77"/>
      <c r="R58" s="77"/>
      <c r="S58" s="77"/>
      <c r="T58" s="77"/>
    </row>
    <row r="59" spans="1:20" ht="18.75">
      <c r="A59" s="115"/>
      <c r="B59" s="290"/>
      <c r="C59" s="290"/>
      <c r="D59" s="290"/>
      <c r="E59" s="290"/>
      <c r="F59" s="290"/>
      <c r="G59" s="119"/>
      <c r="H59" s="110"/>
      <c r="I59" s="77"/>
      <c r="J59" s="111"/>
      <c r="K59" s="110"/>
      <c r="L59" s="110"/>
      <c r="M59" s="110"/>
      <c r="N59" s="110"/>
      <c r="O59" s="110"/>
      <c r="P59" s="110"/>
      <c r="Q59" s="70"/>
      <c r="R59" s="70"/>
      <c r="S59" s="70"/>
      <c r="T59" s="70"/>
    </row>
    <row r="60" spans="1:20" ht="18.75">
      <c r="A60" s="115"/>
      <c r="B60" s="296"/>
      <c r="C60" s="296"/>
      <c r="D60" s="296"/>
      <c r="E60" s="296"/>
      <c r="F60" s="296"/>
      <c r="G60" s="120"/>
      <c r="H60" s="77"/>
      <c r="I60" s="70"/>
      <c r="J60" s="111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0" ht="18.75">
      <c r="A61" s="115"/>
      <c r="B61" s="289"/>
      <c r="C61" s="289"/>
      <c r="D61" s="289"/>
      <c r="E61" s="289"/>
      <c r="F61" s="289"/>
      <c r="G61" s="121"/>
      <c r="H61" s="77"/>
      <c r="I61" s="77"/>
      <c r="J61" s="111"/>
      <c r="K61" s="70"/>
      <c r="L61" s="77"/>
      <c r="M61" s="70"/>
      <c r="N61" s="77"/>
      <c r="O61" s="70"/>
      <c r="P61" s="77"/>
      <c r="Q61" s="77"/>
      <c r="R61" s="77"/>
      <c r="S61" s="77"/>
      <c r="T61" s="70"/>
    </row>
    <row r="62" spans="1:20" ht="18.75">
      <c r="A62" s="115"/>
      <c r="B62" s="293"/>
      <c r="C62" s="293"/>
      <c r="D62" s="293"/>
      <c r="E62" s="293"/>
      <c r="F62" s="293"/>
      <c r="G62" s="102"/>
      <c r="H62" s="77"/>
      <c r="I62" s="77"/>
      <c r="J62" s="111"/>
      <c r="K62" s="79"/>
      <c r="L62" s="79"/>
      <c r="M62" s="77"/>
      <c r="N62" s="77"/>
      <c r="O62" s="77"/>
      <c r="P62" s="77"/>
      <c r="Q62" s="70"/>
      <c r="R62" s="70"/>
      <c r="S62" s="79"/>
      <c r="T62" s="70"/>
    </row>
    <row r="63" spans="1:20" ht="18.75">
      <c r="A63" s="115"/>
      <c r="B63" s="297"/>
      <c r="C63" s="297"/>
      <c r="D63" s="297"/>
      <c r="E63" s="297"/>
      <c r="F63" s="297"/>
      <c r="G63" s="122"/>
      <c r="H63" s="77"/>
      <c r="I63" s="77"/>
      <c r="J63" s="111"/>
      <c r="K63" s="77"/>
      <c r="L63" s="70"/>
      <c r="M63" s="70"/>
      <c r="N63" s="70"/>
      <c r="O63" s="79"/>
      <c r="P63" s="70"/>
      <c r="Q63" s="79"/>
      <c r="R63" s="79"/>
      <c r="S63" s="79"/>
      <c r="T63" s="70"/>
    </row>
    <row r="64" spans="1:20" ht="18.75">
      <c r="A64" s="115"/>
      <c r="B64" s="297"/>
      <c r="C64" s="297"/>
      <c r="D64" s="297"/>
      <c r="E64" s="297"/>
      <c r="F64" s="297"/>
      <c r="G64" s="123"/>
      <c r="H64" s="77"/>
      <c r="I64" s="77"/>
      <c r="J64" s="111"/>
      <c r="K64" s="77"/>
      <c r="L64" s="77"/>
      <c r="M64" s="77"/>
      <c r="N64" s="77"/>
      <c r="O64" s="77"/>
      <c r="P64" s="77"/>
      <c r="Q64" s="70"/>
      <c r="R64" s="70"/>
      <c r="S64" s="70"/>
      <c r="T64" s="70"/>
    </row>
    <row r="65" spans="1:20" ht="18.75">
      <c r="A65" s="115"/>
      <c r="B65" s="293"/>
      <c r="C65" s="293"/>
      <c r="D65" s="293"/>
      <c r="E65" s="293"/>
      <c r="F65" s="293"/>
      <c r="G65" s="116"/>
      <c r="H65" s="77"/>
      <c r="I65" s="77"/>
      <c r="J65" s="111"/>
      <c r="K65" s="70"/>
      <c r="L65" s="70"/>
      <c r="M65" s="70"/>
      <c r="N65" s="70"/>
      <c r="O65" s="70"/>
      <c r="P65" s="77"/>
      <c r="Q65" s="77"/>
      <c r="R65" s="77"/>
      <c r="S65" s="77"/>
      <c r="T65" s="70"/>
    </row>
    <row r="66" spans="1:20" ht="18.75">
      <c r="A66" s="115"/>
      <c r="B66" s="298"/>
      <c r="C66" s="298"/>
      <c r="D66" s="298"/>
      <c r="E66" s="298"/>
      <c r="F66" s="298"/>
      <c r="G66" s="124"/>
      <c r="H66" s="77"/>
      <c r="I66" s="77"/>
      <c r="J66" s="111"/>
      <c r="K66" s="110"/>
      <c r="L66" s="110"/>
      <c r="M66" s="77"/>
      <c r="N66" s="77"/>
      <c r="O66" s="77"/>
      <c r="P66" s="110"/>
      <c r="Q66" s="70"/>
      <c r="R66" s="70"/>
      <c r="S66" s="70"/>
      <c r="T66" s="70"/>
    </row>
    <row r="67" spans="1:20" ht="18.75">
      <c r="A67" s="115"/>
      <c r="B67" s="294"/>
      <c r="C67" s="294"/>
      <c r="D67" s="294"/>
      <c r="E67" s="294"/>
      <c r="F67" s="294"/>
      <c r="G67" s="125"/>
      <c r="H67" s="70"/>
      <c r="I67" s="70"/>
      <c r="J67" s="111"/>
      <c r="K67" s="70"/>
      <c r="L67" s="70"/>
      <c r="M67" s="70"/>
      <c r="N67" s="70"/>
      <c r="O67" s="70"/>
      <c r="P67" s="70"/>
      <c r="Q67" s="70"/>
      <c r="R67" s="70"/>
      <c r="S67" s="70"/>
      <c r="T67" s="70"/>
    </row>
    <row r="68" spans="1:20" ht="18.75">
      <c r="A68" s="115"/>
      <c r="B68" s="294"/>
      <c r="C68" s="294"/>
      <c r="D68" s="294"/>
      <c r="E68" s="294"/>
      <c r="F68" s="294"/>
      <c r="G68" s="125"/>
      <c r="H68" s="70"/>
      <c r="I68" s="70"/>
      <c r="J68" s="111"/>
      <c r="K68" s="70"/>
      <c r="L68" s="70"/>
      <c r="M68" s="70"/>
      <c r="N68" s="70"/>
      <c r="O68" s="70"/>
      <c r="P68" s="70"/>
      <c r="Q68" s="70"/>
      <c r="R68" s="70"/>
      <c r="S68" s="70"/>
      <c r="T68" s="70"/>
    </row>
    <row r="69" spans="1:20" ht="18.75">
      <c r="A69" s="115"/>
      <c r="B69" s="294"/>
      <c r="C69" s="294"/>
      <c r="D69" s="294"/>
      <c r="E69" s="294"/>
      <c r="F69" s="294"/>
      <c r="G69" s="125"/>
      <c r="H69" s="70"/>
      <c r="I69" s="70"/>
      <c r="J69" s="111"/>
      <c r="K69" s="70"/>
      <c r="L69" s="70"/>
      <c r="M69" s="70"/>
      <c r="N69" s="70"/>
      <c r="O69" s="70"/>
      <c r="P69" s="70"/>
      <c r="Q69" s="70"/>
      <c r="R69" s="70"/>
      <c r="S69" s="70"/>
      <c r="T69" s="70"/>
    </row>
    <row r="70" spans="1:20" ht="18.75">
      <c r="A70" s="115"/>
      <c r="B70" s="294"/>
      <c r="C70" s="294"/>
      <c r="D70" s="294"/>
      <c r="E70" s="294"/>
      <c r="F70" s="294"/>
      <c r="G70" s="125"/>
      <c r="H70" s="77"/>
      <c r="I70" s="77"/>
      <c r="J70" s="111"/>
      <c r="K70" s="70"/>
      <c r="L70" s="70"/>
      <c r="M70" s="70"/>
      <c r="N70" s="70"/>
      <c r="O70" s="70"/>
      <c r="P70" s="70"/>
      <c r="Q70" s="77"/>
      <c r="R70" s="77"/>
      <c r="S70" s="77"/>
      <c r="T70" s="77"/>
    </row>
    <row r="71" spans="1:20" ht="18.75">
      <c r="A71" s="115"/>
      <c r="B71" s="290"/>
      <c r="C71" s="290"/>
      <c r="D71" s="290"/>
      <c r="E71" s="290"/>
      <c r="F71" s="290"/>
      <c r="G71" s="126"/>
      <c r="H71" s="77"/>
      <c r="I71" s="77"/>
      <c r="J71" s="111"/>
      <c r="K71" s="110"/>
      <c r="L71" s="127"/>
      <c r="M71" s="110"/>
      <c r="N71" s="127"/>
      <c r="O71" s="110"/>
      <c r="P71" s="127"/>
      <c r="Q71" s="84"/>
      <c r="R71" s="84"/>
      <c r="S71" s="84"/>
      <c r="T71" s="84"/>
    </row>
    <row r="72" spans="1:20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0" ht="20.25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8"/>
      <c r="L73" s="98"/>
      <c r="M73" s="98"/>
      <c r="N73" s="98"/>
      <c r="O73" s="98"/>
      <c r="P73" s="98"/>
      <c r="Q73" s="84"/>
      <c r="R73" s="84"/>
      <c r="S73" s="84"/>
      <c r="T73" s="84"/>
    </row>
    <row r="74" spans="1:20" ht="20.25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8"/>
      <c r="L74" s="98"/>
      <c r="M74" s="98"/>
      <c r="N74" s="98"/>
      <c r="O74" s="98"/>
      <c r="P74" s="98"/>
      <c r="Q74" s="84"/>
      <c r="R74" s="84"/>
      <c r="S74" s="84"/>
      <c r="T74" s="84"/>
    </row>
    <row r="75" spans="1:20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spans="1:20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spans="1:20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spans="1:20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1:20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4" ht="12.75" customHeight="1"/>
    <row r="85" ht="12.75" customHeight="1"/>
  </sheetData>
  <sheetProtection/>
  <mergeCells count="96">
    <mergeCell ref="R30:V30"/>
    <mergeCell ref="R31:V31"/>
    <mergeCell ref="R32:V32"/>
    <mergeCell ref="R33:V33"/>
    <mergeCell ref="R34:V34"/>
    <mergeCell ref="R35:V35"/>
    <mergeCell ref="R23:V23"/>
    <mergeCell ref="R24:V24"/>
    <mergeCell ref="R25:V25"/>
    <mergeCell ref="R26:V26"/>
    <mergeCell ref="R27:V27"/>
    <mergeCell ref="R28:V28"/>
    <mergeCell ref="R17:V17"/>
    <mergeCell ref="R18:V18"/>
    <mergeCell ref="R19:V19"/>
    <mergeCell ref="R20:V20"/>
    <mergeCell ref="R21:V21"/>
    <mergeCell ref="R22:V22"/>
    <mergeCell ref="R9:V9"/>
    <mergeCell ref="R10:V10"/>
    <mergeCell ref="R11:V11"/>
    <mergeCell ref="R12:V12"/>
    <mergeCell ref="R15:V15"/>
    <mergeCell ref="R16:V16"/>
    <mergeCell ref="B34:F34"/>
    <mergeCell ref="B35:F35"/>
    <mergeCell ref="B21:F21"/>
    <mergeCell ref="B22:F22"/>
    <mergeCell ref="B23:F23"/>
    <mergeCell ref="B24:F24"/>
    <mergeCell ref="B25:F25"/>
    <mergeCell ref="B26:F26"/>
    <mergeCell ref="B27:F27"/>
    <mergeCell ref="B28:F28"/>
    <mergeCell ref="B20:F20"/>
    <mergeCell ref="H6:J7"/>
    <mergeCell ref="B33:F33"/>
    <mergeCell ref="B15:F15"/>
    <mergeCell ref="B12:F12"/>
    <mergeCell ref="B9:F9"/>
    <mergeCell ref="B10:F10"/>
    <mergeCell ref="B17:F17"/>
    <mergeCell ref="B19:F19"/>
    <mergeCell ref="B11:F11"/>
    <mergeCell ref="O5:T5"/>
    <mergeCell ref="O7:P7"/>
    <mergeCell ref="M7:N7"/>
    <mergeCell ref="K6:P6"/>
    <mergeCell ref="K7:L7"/>
    <mergeCell ref="R6:V8"/>
    <mergeCell ref="B30:F30"/>
    <mergeCell ref="B31:F31"/>
    <mergeCell ref="B32:F32"/>
    <mergeCell ref="B16:F16"/>
    <mergeCell ref="B18:F18"/>
    <mergeCell ref="A2:L2"/>
    <mergeCell ref="A3:L3"/>
    <mergeCell ref="A4:L4"/>
    <mergeCell ref="A6:A8"/>
    <mergeCell ref="B6:F8"/>
    <mergeCell ref="B48:F48"/>
    <mergeCell ref="B49:F49"/>
    <mergeCell ref="B50:F50"/>
    <mergeCell ref="A41:L41"/>
    <mergeCell ref="A42:L42"/>
    <mergeCell ref="K44:P44"/>
    <mergeCell ref="O45:P45"/>
    <mergeCell ref="B47:F47"/>
    <mergeCell ref="M45:N45"/>
    <mergeCell ref="B68:F68"/>
    <mergeCell ref="B69:F69"/>
    <mergeCell ref="B70:F70"/>
    <mergeCell ref="B59:F59"/>
    <mergeCell ref="B60:F60"/>
    <mergeCell ref="B61:F61"/>
    <mergeCell ref="B62:F62"/>
    <mergeCell ref="B63:F63"/>
    <mergeCell ref="B64:F64"/>
    <mergeCell ref="B66:F66"/>
    <mergeCell ref="B67:F67"/>
    <mergeCell ref="B53:F53"/>
    <mergeCell ref="B54:F54"/>
    <mergeCell ref="B55:F55"/>
    <mergeCell ref="B56:F56"/>
    <mergeCell ref="B57:F57"/>
    <mergeCell ref="B58:F58"/>
    <mergeCell ref="B52:F52"/>
    <mergeCell ref="B71:F71"/>
    <mergeCell ref="A40:L40"/>
    <mergeCell ref="O43:T43"/>
    <mergeCell ref="A44:A46"/>
    <mergeCell ref="B44:F46"/>
    <mergeCell ref="H44:J45"/>
    <mergeCell ref="Q44:R44"/>
    <mergeCell ref="S44:T44"/>
    <mergeCell ref="B65:F65"/>
  </mergeCells>
  <printOptions/>
  <pageMargins left="0.31496062992125984" right="0.31496062992125984" top="0.1968503937007874" bottom="0.35433070866141736" header="0.11811023622047245" footer="0.31496062992125984"/>
  <pageSetup horizontalDpi="600" verticalDpi="600" orientation="landscape" paperSize="9" scale="75" r:id="rId1"/>
  <rowBreaks count="1" manualBreakCount="1">
    <brk id="38" max="25" man="1"/>
  </rowBreaks>
  <colBreaks count="2" manualBreakCount="2">
    <brk id="16" max="89" man="1"/>
    <brk id="22" max="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90" zoomScaleNormal="90" zoomScaleSheetLayoutView="90" workbookViewId="0" topLeftCell="A1">
      <selection activeCell="B13" sqref="B13"/>
    </sheetView>
  </sheetViews>
  <sheetFormatPr defaultColWidth="9.00390625" defaultRowHeight="12.75"/>
  <cols>
    <col min="1" max="1" width="8.875" style="0" customWidth="1"/>
    <col min="2" max="2" width="46.00390625" style="0" customWidth="1"/>
    <col min="3" max="3" width="12.00390625" style="0" customWidth="1"/>
    <col min="4" max="4" width="15.00390625" style="0" customWidth="1"/>
    <col min="5" max="5" width="12.625" style="0" customWidth="1"/>
    <col min="6" max="6" width="12.125" style="0" customWidth="1"/>
    <col min="7" max="7" width="12.75390625" style="0" customWidth="1"/>
    <col min="8" max="8" width="11.875" style="0" customWidth="1"/>
    <col min="9" max="9" width="10.75390625" style="0" customWidth="1"/>
    <col min="10" max="10" width="12.25390625" style="0" customWidth="1"/>
    <col min="11" max="11" width="13.25390625" style="0" customWidth="1"/>
    <col min="12" max="12" width="10.875" style="0" customWidth="1"/>
    <col min="13" max="13" width="8.125" style="0" customWidth="1"/>
    <col min="14" max="14" width="67.875" style="0" customWidth="1"/>
    <col min="15" max="15" width="14.00390625" style="0" customWidth="1"/>
    <col min="16" max="16" width="11.75390625" style="0" customWidth="1"/>
    <col min="17" max="17" width="15.875" style="0" customWidth="1"/>
    <col min="18" max="18" width="11.75390625" style="0" customWidth="1"/>
    <col min="19" max="19" width="12.625" style="0" customWidth="1"/>
    <col min="20" max="20" width="12.125" style="0" customWidth="1"/>
    <col min="21" max="21" width="12.625" style="0" customWidth="1"/>
    <col min="22" max="22" width="10.625" style="0" customWidth="1"/>
    <col min="23" max="23" width="11.75390625" style="0" customWidth="1"/>
  </cols>
  <sheetData>
    <row r="1" spans="10:11" ht="18.75">
      <c r="J1" s="272" t="s">
        <v>12</v>
      </c>
      <c r="K1" s="272"/>
    </row>
    <row r="2" spans="1:12" ht="20.25">
      <c r="A2" s="273" t="s">
        <v>195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8.75">
      <c r="A3" s="313" t="s">
        <v>154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2:13" ht="15.75">
      <c r="B4" s="275" t="s">
        <v>13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ht="13.5" thickBot="1">
      <c r="K5" t="s">
        <v>130</v>
      </c>
    </row>
    <row r="6" spans="1:14" ht="15.75">
      <c r="A6" s="362" t="s">
        <v>0</v>
      </c>
      <c r="B6" s="283" t="s">
        <v>14</v>
      </c>
      <c r="C6" s="52" t="s">
        <v>129</v>
      </c>
      <c r="D6" s="286" t="s">
        <v>193</v>
      </c>
      <c r="E6" s="287"/>
      <c r="F6" s="287"/>
      <c r="G6" s="276" t="s">
        <v>5</v>
      </c>
      <c r="H6" s="276"/>
      <c r="I6" s="276"/>
      <c r="J6" s="276"/>
      <c r="K6" s="276"/>
      <c r="L6" s="276"/>
      <c r="M6" s="361"/>
      <c r="N6" s="361"/>
    </row>
    <row r="7" spans="1:14" ht="15.75">
      <c r="A7" s="363"/>
      <c r="B7" s="284"/>
      <c r="C7" s="53" t="s">
        <v>126</v>
      </c>
      <c r="D7" s="288"/>
      <c r="E7" s="276"/>
      <c r="F7" s="276"/>
      <c r="G7" s="276" t="s">
        <v>190</v>
      </c>
      <c r="H7" s="276"/>
      <c r="I7" s="276" t="s">
        <v>191</v>
      </c>
      <c r="J7" s="276"/>
      <c r="K7" s="276" t="s">
        <v>192</v>
      </c>
      <c r="L7" s="276"/>
      <c r="M7" s="361"/>
      <c r="N7" s="361"/>
    </row>
    <row r="8" spans="1:14" ht="16.5" thickBot="1">
      <c r="A8" s="364"/>
      <c r="B8" s="285"/>
      <c r="C8" s="54" t="s">
        <v>182</v>
      </c>
      <c r="D8" s="55" t="s">
        <v>2</v>
      </c>
      <c r="E8" s="56" t="s">
        <v>3</v>
      </c>
      <c r="F8" s="56" t="s">
        <v>4</v>
      </c>
      <c r="G8" s="56" t="s">
        <v>2</v>
      </c>
      <c r="H8" s="56" t="s">
        <v>3</v>
      </c>
      <c r="I8" s="56" t="s">
        <v>2</v>
      </c>
      <c r="J8" s="56" t="s">
        <v>3</v>
      </c>
      <c r="K8" s="234" t="s">
        <v>2</v>
      </c>
      <c r="L8" s="234" t="s">
        <v>3</v>
      </c>
      <c r="M8" s="361"/>
      <c r="N8" s="361"/>
    </row>
    <row r="9" spans="1:14" ht="18" customHeight="1">
      <c r="A9" s="90">
        <v>1</v>
      </c>
      <c r="B9" s="57" t="s">
        <v>70</v>
      </c>
      <c r="C9" s="227">
        <v>0.539</v>
      </c>
      <c r="D9" s="73">
        <f>G9+I9+K9</f>
        <v>262.969</v>
      </c>
      <c r="E9" s="73">
        <f>H9+J9+L9</f>
        <v>235.30903</v>
      </c>
      <c r="F9" s="73">
        <f>E9/(D9+C9)*100</f>
        <v>89.29862850463743</v>
      </c>
      <c r="G9" s="76">
        <v>124.112</v>
      </c>
      <c r="H9" s="73">
        <v>81.72642</v>
      </c>
      <c r="I9" s="76">
        <v>21.576</v>
      </c>
      <c r="J9" s="73">
        <v>52.62254</v>
      </c>
      <c r="K9" s="76">
        <v>117.281</v>
      </c>
      <c r="L9" s="73">
        <v>100.96007</v>
      </c>
      <c r="M9" s="263">
        <f>C9+D9-E9</f>
        <v>28.198969999999974</v>
      </c>
      <c r="N9" s="243"/>
    </row>
    <row r="10" spans="1:14" ht="24" customHeight="1">
      <c r="A10" s="91">
        <v>2</v>
      </c>
      <c r="B10" s="59" t="s">
        <v>71</v>
      </c>
      <c r="C10" s="227">
        <v>0.567</v>
      </c>
      <c r="D10" s="73">
        <f>G10+I10+K10</f>
        <v>58.431</v>
      </c>
      <c r="E10" s="73">
        <f>H10+J10+L10</f>
        <v>52.82563</v>
      </c>
      <c r="F10" s="73">
        <f aca="true" t="shared" si="0" ref="F10:F39">E10/(D10+C10)*100</f>
        <v>89.53800128817926</v>
      </c>
      <c r="G10" s="76">
        <v>27.697</v>
      </c>
      <c r="H10" s="73">
        <v>18.54621</v>
      </c>
      <c r="I10" s="76">
        <v>6.127</v>
      </c>
      <c r="J10" s="73">
        <v>11.25217</v>
      </c>
      <c r="K10" s="76">
        <v>24.607</v>
      </c>
      <c r="L10" s="73">
        <v>23.02725</v>
      </c>
      <c r="M10" s="263">
        <f>C10+D10-E10</f>
        <v>6.172370000000001</v>
      </c>
      <c r="N10" s="243"/>
    </row>
    <row r="11" spans="1:14" ht="20.25" customHeight="1">
      <c r="A11" s="136">
        <v>3</v>
      </c>
      <c r="B11" s="137" t="s">
        <v>28</v>
      </c>
      <c r="C11" s="232">
        <f>C13+C14+C15</f>
        <v>2.8609999999999998</v>
      </c>
      <c r="D11" s="129">
        <f aca="true" t="shared" si="1" ref="D11:E15">G11+I11+K11</f>
        <v>2</v>
      </c>
      <c r="E11" s="129">
        <f t="shared" si="1"/>
        <v>1.536</v>
      </c>
      <c r="F11" s="129">
        <f t="shared" si="0"/>
        <v>31.598436535692247</v>
      </c>
      <c r="G11" s="129">
        <f aca="true" t="shared" si="2" ref="G11:L11">G13+G14+G15</f>
        <v>2</v>
      </c>
      <c r="H11" s="129">
        <f t="shared" si="2"/>
        <v>0</v>
      </c>
      <c r="I11" s="129">
        <f t="shared" si="2"/>
        <v>0</v>
      </c>
      <c r="J11" s="129">
        <f t="shared" si="2"/>
        <v>1.536</v>
      </c>
      <c r="K11" s="129">
        <f t="shared" si="2"/>
        <v>0</v>
      </c>
      <c r="L11" s="129">
        <f t="shared" si="2"/>
        <v>0</v>
      </c>
      <c r="M11" s="263">
        <f aca="true" t="shared" si="3" ref="M11:M39">C11+D11-E11</f>
        <v>3.3249999999999997</v>
      </c>
      <c r="N11" s="248"/>
    </row>
    <row r="12" spans="1:14" ht="18.75">
      <c r="A12" s="91"/>
      <c r="B12" s="59" t="s">
        <v>72</v>
      </c>
      <c r="C12" s="228"/>
      <c r="D12" s="73"/>
      <c r="E12" s="73"/>
      <c r="F12" s="80"/>
      <c r="G12" s="76"/>
      <c r="H12" s="76"/>
      <c r="I12" s="76"/>
      <c r="J12" s="76"/>
      <c r="K12" s="76"/>
      <c r="L12" s="80"/>
      <c r="M12" s="263">
        <f t="shared" si="3"/>
        <v>0</v>
      </c>
      <c r="N12" s="243"/>
    </row>
    <row r="13" spans="1:14" ht="22.5" customHeight="1">
      <c r="A13" s="82" t="s">
        <v>38</v>
      </c>
      <c r="B13" s="59" t="s">
        <v>93</v>
      </c>
      <c r="C13" s="227">
        <v>0.8</v>
      </c>
      <c r="D13" s="73">
        <f t="shared" si="1"/>
        <v>0</v>
      </c>
      <c r="E13" s="73">
        <f t="shared" si="1"/>
        <v>1.536</v>
      </c>
      <c r="F13" s="73">
        <v>0</v>
      </c>
      <c r="G13" s="73">
        <v>0</v>
      </c>
      <c r="H13" s="73">
        <v>0</v>
      </c>
      <c r="I13" s="73">
        <v>0</v>
      </c>
      <c r="J13" s="73">
        <v>1.536</v>
      </c>
      <c r="K13" s="73"/>
      <c r="L13" s="73">
        <v>0</v>
      </c>
      <c r="M13" s="263">
        <f t="shared" si="3"/>
        <v>-0.736</v>
      </c>
      <c r="N13" s="243"/>
    </row>
    <row r="14" spans="1:14" ht="18.75" customHeight="1">
      <c r="A14" s="82" t="s">
        <v>39</v>
      </c>
      <c r="B14" s="59" t="s">
        <v>27</v>
      </c>
      <c r="C14" s="227">
        <v>0</v>
      </c>
      <c r="D14" s="73">
        <f t="shared" si="1"/>
        <v>0</v>
      </c>
      <c r="E14" s="73">
        <f t="shared" si="1"/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263">
        <f t="shared" si="3"/>
        <v>0</v>
      </c>
      <c r="N14" s="243"/>
    </row>
    <row r="15" spans="1:14" ht="18.75" customHeight="1">
      <c r="A15" s="82" t="s">
        <v>125</v>
      </c>
      <c r="B15" s="59" t="s">
        <v>166</v>
      </c>
      <c r="C15" s="227">
        <v>2.061</v>
      </c>
      <c r="D15" s="73">
        <f t="shared" si="1"/>
        <v>2</v>
      </c>
      <c r="E15" s="73">
        <f t="shared" si="1"/>
        <v>0</v>
      </c>
      <c r="F15" s="73">
        <f t="shared" si="0"/>
        <v>0</v>
      </c>
      <c r="G15" s="73">
        <v>2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263">
        <f t="shared" si="3"/>
        <v>4.061</v>
      </c>
      <c r="N15" s="243"/>
    </row>
    <row r="16" spans="1:14" ht="22.5" customHeight="1">
      <c r="A16" s="130" t="s">
        <v>47</v>
      </c>
      <c r="B16" s="131" t="s">
        <v>21</v>
      </c>
      <c r="C16" s="229">
        <f>SUM(C18:C21)</f>
        <v>28.066</v>
      </c>
      <c r="D16" s="128">
        <f>G16+I16+K16</f>
        <v>7.115</v>
      </c>
      <c r="E16" s="128">
        <f>H16+J16+L16</f>
        <v>4.26588</v>
      </c>
      <c r="F16" s="128">
        <f t="shared" si="0"/>
        <v>12.125522298968194</v>
      </c>
      <c r="G16" s="215">
        <f aca="true" t="shared" si="4" ref="G16:L16">SUM(G18:G20)</f>
        <v>2.606</v>
      </c>
      <c r="H16" s="128">
        <f t="shared" si="4"/>
        <v>0.741</v>
      </c>
      <c r="I16" s="128">
        <f t="shared" si="4"/>
        <v>2.173</v>
      </c>
      <c r="J16" s="128">
        <f t="shared" si="4"/>
        <v>1.37307</v>
      </c>
      <c r="K16" s="128">
        <f t="shared" si="4"/>
        <v>2.336</v>
      </c>
      <c r="L16" s="128">
        <f t="shared" si="4"/>
        <v>2.1518100000000002</v>
      </c>
      <c r="M16" s="263">
        <f t="shared" si="3"/>
        <v>30.915119999999998</v>
      </c>
      <c r="N16" s="248"/>
    </row>
    <row r="17" spans="1:14" ht="18.75">
      <c r="A17" s="82"/>
      <c r="B17" s="59" t="s">
        <v>72</v>
      </c>
      <c r="C17" s="228"/>
      <c r="D17" s="73"/>
      <c r="E17" s="73"/>
      <c r="F17" s="80"/>
      <c r="G17" s="76"/>
      <c r="H17" s="76"/>
      <c r="I17" s="76"/>
      <c r="J17" s="76"/>
      <c r="K17" s="76"/>
      <c r="L17" s="76"/>
      <c r="M17" s="263">
        <f t="shared" si="3"/>
        <v>0</v>
      </c>
      <c r="N17" s="243"/>
    </row>
    <row r="18" spans="1:14" ht="21.75" customHeight="1">
      <c r="A18" s="82" t="s">
        <v>48</v>
      </c>
      <c r="B18" s="59" t="s">
        <v>73</v>
      </c>
      <c r="C18" s="227">
        <v>5.87</v>
      </c>
      <c r="D18" s="73">
        <f aca="true" t="shared" si="5" ref="D18:E20">G18+I18+K18</f>
        <v>0</v>
      </c>
      <c r="E18" s="73">
        <f t="shared" si="5"/>
        <v>0</v>
      </c>
      <c r="F18" s="73">
        <f t="shared" si="0"/>
        <v>0</v>
      </c>
      <c r="G18" s="73">
        <v>0</v>
      </c>
      <c r="H18" s="73"/>
      <c r="I18" s="73">
        <v>0</v>
      </c>
      <c r="J18" s="73">
        <v>0</v>
      </c>
      <c r="K18" s="73">
        <v>0</v>
      </c>
      <c r="L18" s="73">
        <v>0</v>
      </c>
      <c r="M18" s="263">
        <f t="shared" si="3"/>
        <v>5.87</v>
      </c>
      <c r="N18" s="243"/>
    </row>
    <row r="19" spans="1:14" ht="18" customHeight="1">
      <c r="A19" s="82" t="s">
        <v>49</v>
      </c>
      <c r="B19" s="59" t="s">
        <v>75</v>
      </c>
      <c r="C19" s="227">
        <v>0.912</v>
      </c>
      <c r="D19" s="73">
        <f t="shared" si="5"/>
        <v>2.957</v>
      </c>
      <c r="E19" s="73">
        <f t="shared" si="5"/>
        <v>1.92706</v>
      </c>
      <c r="F19" s="73">
        <f t="shared" si="0"/>
        <v>49.80770224864307</v>
      </c>
      <c r="G19" s="76">
        <v>1.008</v>
      </c>
      <c r="H19" s="73">
        <v>0.741</v>
      </c>
      <c r="I19" s="76">
        <v>0.986</v>
      </c>
      <c r="J19" s="73">
        <v>0.61752</v>
      </c>
      <c r="K19" s="73">
        <v>0.963</v>
      </c>
      <c r="L19" s="73">
        <v>0.56854</v>
      </c>
      <c r="M19" s="263">
        <f t="shared" si="3"/>
        <v>1.9419399999999998</v>
      </c>
      <c r="N19" s="243"/>
    </row>
    <row r="20" spans="1:14" ht="22.5" customHeight="1">
      <c r="A20" s="82" t="s">
        <v>50</v>
      </c>
      <c r="B20" s="59" t="s">
        <v>74</v>
      </c>
      <c r="C20" s="227">
        <v>21.284</v>
      </c>
      <c r="D20" s="73">
        <f t="shared" si="5"/>
        <v>4.158</v>
      </c>
      <c r="E20" s="73">
        <f t="shared" si="5"/>
        <v>2.33882</v>
      </c>
      <c r="F20" s="73">
        <f t="shared" si="0"/>
        <v>9.192752142127192</v>
      </c>
      <c r="G20" s="73">
        <v>1.598</v>
      </c>
      <c r="H20" s="73">
        <v>0</v>
      </c>
      <c r="I20" s="76">
        <v>1.187</v>
      </c>
      <c r="J20" s="73">
        <v>0.75555</v>
      </c>
      <c r="K20" s="73">
        <v>1.373</v>
      </c>
      <c r="L20" s="73">
        <v>1.58327</v>
      </c>
      <c r="M20" s="263">
        <f t="shared" si="3"/>
        <v>23.103180000000002</v>
      </c>
      <c r="N20" s="243"/>
    </row>
    <row r="21" spans="1:14" ht="16.5" customHeight="1">
      <c r="A21" s="82" t="s">
        <v>51</v>
      </c>
      <c r="B21" s="59" t="s">
        <v>76</v>
      </c>
      <c r="C21" s="227">
        <v>0</v>
      </c>
      <c r="D21" s="73"/>
      <c r="E21" s="73"/>
      <c r="F21" s="80"/>
      <c r="G21" s="76"/>
      <c r="H21" s="76"/>
      <c r="I21" s="76"/>
      <c r="J21" s="76"/>
      <c r="K21" s="76"/>
      <c r="L21" s="76"/>
      <c r="M21" s="263">
        <f t="shared" si="3"/>
        <v>0</v>
      </c>
      <c r="N21" s="243"/>
    </row>
    <row r="22" spans="1:14" ht="36.75" customHeight="1">
      <c r="A22" s="130" t="s">
        <v>52</v>
      </c>
      <c r="B22" s="131" t="s">
        <v>25</v>
      </c>
      <c r="C22" s="230">
        <f>SUM(C24:C32)</f>
        <v>9.876</v>
      </c>
      <c r="D22" s="215">
        <f>SUM(D24:D32)</f>
        <v>2.214</v>
      </c>
      <c r="E22" s="215">
        <f>SUM(E24:E32)</f>
        <v>4.61927</v>
      </c>
      <c r="F22" s="128">
        <f t="shared" si="0"/>
        <v>38.207361455748554</v>
      </c>
      <c r="G22" s="215">
        <f aca="true" t="shared" si="6" ref="G22:L22">SUM(G24:G32)</f>
        <v>0.9380000000000001</v>
      </c>
      <c r="H22" s="128">
        <f t="shared" si="6"/>
        <v>0.399</v>
      </c>
      <c r="I22" s="215">
        <f t="shared" si="6"/>
        <v>0.638</v>
      </c>
      <c r="J22" s="128">
        <f t="shared" si="6"/>
        <v>3.8482199999999995</v>
      </c>
      <c r="K22" s="215">
        <f t="shared" si="6"/>
        <v>0.638</v>
      </c>
      <c r="L22" s="128">
        <f t="shared" si="6"/>
        <v>0.37205</v>
      </c>
      <c r="M22" s="263">
        <f t="shared" si="3"/>
        <v>7.47073</v>
      </c>
      <c r="N22" s="248"/>
    </row>
    <row r="23" spans="1:14" ht="18.75">
      <c r="A23" s="82"/>
      <c r="B23" s="59" t="s">
        <v>18</v>
      </c>
      <c r="C23" s="228"/>
      <c r="D23" s="76"/>
      <c r="E23" s="76"/>
      <c r="F23" s="80"/>
      <c r="G23" s="76"/>
      <c r="H23" s="76"/>
      <c r="I23" s="76"/>
      <c r="J23" s="76"/>
      <c r="K23" s="76"/>
      <c r="L23" s="76"/>
      <c r="M23" s="263">
        <f t="shared" si="3"/>
        <v>0</v>
      </c>
      <c r="N23" s="243"/>
    </row>
    <row r="24" spans="1:14" ht="24" customHeight="1">
      <c r="A24" s="82" t="s">
        <v>55</v>
      </c>
      <c r="B24" s="59" t="s">
        <v>77</v>
      </c>
      <c r="C24" s="227">
        <v>0.906</v>
      </c>
      <c r="D24" s="73">
        <f aca="true" t="shared" si="7" ref="D24:E32">G24+I24+K24</f>
        <v>0.7370000000000001</v>
      </c>
      <c r="E24" s="73">
        <f t="shared" si="7"/>
        <v>0.18</v>
      </c>
      <c r="F24" s="73">
        <f t="shared" si="0"/>
        <v>10.95556908094948</v>
      </c>
      <c r="G24" s="76">
        <v>0.201</v>
      </c>
      <c r="H24" s="73">
        <v>0.06</v>
      </c>
      <c r="I24" s="76">
        <v>0.268</v>
      </c>
      <c r="J24" s="73">
        <v>0.06</v>
      </c>
      <c r="K24" s="76">
        <v>0.268</v>
      </c>
      <c r="L24" s="73">
        <v>0.06</v>
      </c>
      <c r="M24" s="263">
        <f t="shared" si="3"/>
        <v>1.4630000000000003</v>
      </c>
      <c r="N24" s="243"/>
    </row>
    <row r="25" spans="1:14" ht="22.5" customHeight="1">
      <c r="A25" s="82" t="s">
        <v>56</v>
      </c>
      <c r="B25" s="59" t="s">
        <v>145</v>
      </c>
      <c r="C25" s="227">
        <v>0.64</v>
      </c>
      <c r="D25" s="73">
        <f t="shared" si="7"/>
        <v>0</v>
      </c>
      <c r="E25" s="73">
        <f t="shared" si="7"/>
        <v>0.11</v>
      </c>
      <c r="F25" s="73">
        <f t="shared" si="0"/>
        <v>17.1875</v>
      </c>
      <c r="G25" s="73">
        <v>0</v>
      </c>
      <c r="H25" s="73">
        <v>0</v>
      </c>
      <c r="I25" s="73">
        <v>0</v>
      </c>
      <c r="J25" s="73">
        <v>0.11</v>
      </c>
      <c r="K25" s="73">
        <v>0</v>
      </c>
      <c r="L25" s="73">
        <v>0</v>
      </c>
      <c r="M25" s="263">
        <f t="shared" si="3"/>
        <v>0.53</v>
      </c>
      <c r="N25" s="243"/>
    </row>
    <row r="26" spans="1:14" ht="22.5" customHeight="1">
      <c r="A26" s="82" t="s">
        <v>87</v>
      </c>
      <c r="B26" s="59" t="s">
        <v>94</v>
      </c>
      <c r="C26" s="227">
        <f>4.5-0.373</f>
        <v>4.127</v>
      </c>
      <c r="D26" s="73">
        <f t="shared" si="7"/>
        <v>0</v>
      </c>
      <c r="E26" s="73">
        <f t="shared" si="7"/>
        <v>0.92843</v>
      </c>
      <c r="F26" s="73">
        <v>0</v>
      </c>
      <c r="G26" s="73">
        <v>0</v>
      </c>
      <c r="H26" s="73">
        <v>0</v>
      </c>
      <c r="I26" s="73">
        <v>0</v>
      </c>
      <c r="J26" s="73">
        <v>0.92843</v>
      </c>
      <c r="K26" s="73"/>
      <c r="L26" s="73">
        <v>0</v>
      </c>
      <c r="M26" s="263">
        <f t="shared" si="3"/>
        <v>3.1985699999999997</v>
      </c>
      <c r="N26" s="243"/>
    </row>
    <row r="27" spans="1:14" ht="18.75" customHeight="1">
      <c r="A27" s="82" t="s">
        <v>90</v>
      </c>
      <c r="B27" s="59" t="s">
        <v>184</v>
      </c>
      <c r="C27" s="227">
        <v>0.5</v>
      </c>
      <c r="D27" s="73">
        <f t="shared" si="7"/>
        <v>0</v>
      </c>
      <c r="E27" s="73">
        <f t="shared" si="7"/>
        <v>0</v>
      </c>
      <c r="F27" s="73">
        <v>0</v>
      </c>
      <c r="G27" s="73">
        <v>0</v>
      </c>
      <c r="H27" s="73">
        <v>0</v>
      </c>
      <c r="I27" s="73"/>
      <c r="J27" s="73">
        <v>0</v>
      </c>
      <c r="K27" s="73">
        <v>0</v>
      </c>
      <c r="L27" s="73">
        <v>0</v>
      </c>
      <c r="M27" s="263">
        <f t="shared" si="3"/>
        <v>0.5</v>
      </c>
      <c r="N27" s="243"/>
    </row>
    <row r="28" spans="1:14" ht="18.75" customHeight="1">
      <c r="A28" s="82" t="s">
        <v>95</v>
      </c>
      <c r="B28" s="59" t="s">
        <v>185</v>
      </c>
      <c r="C28" s="227">
        <v>0.373</v>
      </c>
      <c r="D28" s="73">
        <f t="shared" si="7"/>
        <v>0.367</v>
      </c>
      <c r="E28" s="73">
        <f t="shared" si="7"/>
        <v>0.74044</v>
      </c>
      <c r="F28" s="73">
        <v>0</v>
      </c>
      <c r="G28" s="73">
        <v>0.367</v>
      </c>
      <c r="H28" s="73">
        <v>0</v>
      </c>
      <c r="I28" s="73">
        <v>0</v>
      </c>
      <c r="J28" s="73">
        <v>0.74044</v>
      </c>
      <c r="K28" s="73">
        <v>0</v>
      </c>
      <c r="L28" s="73">
        <v>0</v>
      </c>
      <c r="M28" s="263">
        <f t="shared" si="3"/>
        <v>-0.00043999999999999595</v>
      </c>
      <c r="N28" s="243"/>
    </row>
    <row r="29" spans="1:14" ht="57.75" customHeight="1">
      <c r="A29" s="82" t="s">
        <v>68</v>
      </c>
      <c r="B29" s="59" t="s">
        <v>67</v>
      </c>
      <c r="C29" s="227">
        <v>0.523</v>
      </c>
      <c r="D29" s="73">
        <f>G29+I29+K29</f>
        <v>1.1099999999999999</v>
      </c>
      <c r="E29" s="73">
        <f t="shared" si="7"/>
        <v>0.96305</v>
      </c>
      <c r="F29" s="73">
        <f t="shared" si="0"/>
        <v>58.974280465401094</v>
      </c>
      <c r="G29" s="73">
        <v>0.37</v>
      </c>
      <c r="H29" s="73">
        <v>0.339</v>
      </c>
      <c r="I29" s="76">
        <v>0.37</v>
      </c>
      <c r="J29" s="73">
        <v>0.312</v>
      </c>
      <c r="K29" s="76">
        <v>0.37</v>
      </c>
      <c r="L29" s="73">
        <v>0.31205</v>
      </c>
      <c r="M29" s="263">
        <f t="shared" si="3"/>
        <v>0.66995</v>
      </c>
      <c r="N29" s="243"/>
    </row>
    <row r="30" spans="1:14" ht="57.75" customHeight="1">
      <c r="A30" s="82" t="s">
        <v>69</v>
      </c>
      <c r="B30" s="59" t="s">
        <v>183</v>
      </c>
      <c r="C30" s="227">
        <v>0.32</v>
      </c>
      <c r="D30" s="73">
        <f t="shared" si="7"/>
        <v>0</v>
      </c>
      <c r="E30" s="73">
        <f t="shared" si="7"/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263">
        <f t="shared" si="3"/>
        <v>0.32</v>
      </c>
      <c r="N30" s="243"/>
    </row>
    <row r="31" spans="1:14" ht="57.75" customHeight="1">
      <c r="A31" s="82" t="s">
        <v>110</v>
      </c>
      <c r="B31" s="59" t="s">
        <v>211</v>
      </c>
      <c r="C31" s="227">
        <v>2.061</v>
      </c>
      <c r="D31" s="73">
        <f t="shared" si="7"/>
        <v>0</v>
      </c>
      <c r="E31" s="106">
        <f t="shared" si="7"/>
        <v>1.69735</v>
      </c>
      <c r="F31" s="73">
        <v>0</v>
      </c>
      <c r="G31" s="73">
        <v>0</v>
      </c>
      <c r="H31" s="73">
        <v>0</v>
      </c>
      <c r="I31" s="73">
        <v>0</v>
      </c>
      <c r="J31" s="73">
        <v>1.69735</v>
      </c>
      <c r="K31" s="76"/>
      <c r="L31" s="73">
        <v>0</v>
      </c>
      <c r="M31" s="263">
        <f t="shared" si="3"/>
        <v>0.36365000000000003</v>
      </c>
      <c r="N31" s="243"/>
    </row>
    <row r="32" spans="1:14" ht="35.25" customHeight="1">
      <c r="A32" s="82" t="s">
        <v>144</v>
      </c>
      <c r="B32" s="59" t="s">
        <v>167</v>
      </c>
      <c r="C32" s="227">
        <v>0.426</v>
      </c>
      <c r="D32" s="73">
        <f t="shared" si="7"/>
        <v>0</v>
      </c>
      <c r="E32" s="106">
        <f t="shared" si="7"/>
        <v>0</v>
      </c>
      <c r="F32" s="73">
        <f t="shared" si="0"/>
        <v>0</v>
      </c>
      <c r="G32" s="73">
        <v>0</v>
      </c>
      <c r="H32" s="73"/>
      <c r="I32" s="73">
        <v>0</v>
      </c>
      <c r="J32" s="73">
        <v>0</v>
      </c>
      <c r="K32" s="73">
        <v>0</v>
      </c>
      <c r="L32" s="73">
        <v>0</v>
      </c>
      <c r="M32" s="263">
        <f t="shared" si="3"/>
        <v>0.426</v>
      </c>
      <c r="N32" s="243"/>
    </row>
    <row r="33" spans="1:14" ht="28.5" customHeight="1">
      <c r="A33" s="82"/>
      <c r="B33" s="105" t="s">
        <v>157</v>
      </c>
      <c r="C33" s="227">
        <v>0.1</v>
      </c>
      <c r="D33" s="106">
        <f aca="true" t="shared" si="8" ref="D33:E35">G33+I33+K33</f>
        <v>0.1</v>
      </c>
      <c r="E33" s="106">
        <f t="shared" si="8"/>
        <v>0</v>
      </c>
      <c r="F33" s="73">
        <f t="shared" si="0"/>
        <v>0</v>
      </c>
      <c r="G33" s="106">
        <v>0</v>
      </c>
      <c r="H33" s="106"/>
      <c r="I33" s="106">
        <v>0</v>
      </c>
      <c r="J33" s="106">
        <v>0</v>
      </c>
      <c r="K33" s="73">
        <v>0.1</v>
      </c>
      <c r="L33" s="73">
        <v>0</v>
      </c>
      <c r="M33" s="263">
        <f t="shared" si="3"/>
        <v>0.2</v>
      </c>
      <c r="N33" s="243"/>
    </row>
    <row r="34" spans="1:14" ht="34.5" customHeight="1">
      <c r="A34" s="208" t="s">
        <v>54</v>
      </c>
      <c r="B34" s="105" t="s">
        <v>82</v>
      </c>
      <c r="C34" s="227">
        <v>0.144</v>
      </c>
      <c r="D34" s="106">
        <f t="shared" si="8"/>
        <v>0.78</v>
      </c>
      <c r="E34" s="148">
        <f t="shared" si="8"/>
        <v>0.89849</v>
      </c>
      <c r="F34" s="106">
        <f t="shared" si="0"/>
        <v>97.2391774891775</v>
      </c>
      <c r="G34" s="106">
        <v>0.26</v>
      </c>
      <c r="H34" s="106"/>
      <c r="I34" s="106">
        <v>0.26</v>
      </c>
      <c r="J34" s="106"/>
      <c r="K34" s="106">
        <v>0.26</v>
      </c>
      <c r="L34" s="138">
        <v>0.89849</v>
      </c>
      <c r="M34" s="263">
        <f t="shared" si="3"/>
        <v>0.025510000000000033</v>
      </c>
      <c r="N34" s="243"/>
    </row>
    <row r="35" spans="1:14" ht="54.75" customHeight="1">
      <c r="A35" s="208" t="s">
        <v>79</v>
      </c>
      <c r="B35" s="105" t="s">
        <v>99</v>
      </c>
      <c r="C35" s="227">
        <v>1.03</v>
      </c>
      <c r="D35" s="106">
        <f t="shared" si="8"/>
        <v>0</v>
      </c>
      <c r="E35" s="106">
        <f t="shared" si="8"/>
        <v>0</v>
      </c>
      <c r="F35" s="106">
        <f t="shared" si="0"/>
        <v>0</v>
      </c>
      <c r="G35" s="80">
        <v>0</v>
      </c>
      <c r="H35" s="73">
        <v>0</v>
      </c>
      <c r="I35" s="73">
        <v>0</v>
      </c>
      <c r="J35" s="106"/>
      <c r="K35" s="73">
        <v>0</v>
      </c>
      <c r="L35" s="138">
        <v>0</v>
      </c>
      <c r="M35" s="263">
        <f t="shared" si="3"/>
        <v>1.03</v>
      </c>
      <c r="N35" s="243"/>
    </row>
    <row r="36" spans="1:14" ht="18.75" customHeight="1" hidden="1">
      <c r="A36" s="132"/>
      <c r="B36" s="133"/>
      <c r="C36" s="133"/>
      <c r="D36" s="76"/>
      <c r="E36" s="76"/>
      <c r="F36" s="80" t="e">
        <f t="shared" si="0"/>
        <v>#DIV/0!</v>
      </c>
      <c r="G36" s="76"/>
      <c r="H36" s="76"/>
      <c r="I36" s="76"/>
      <c r="J36" s="76"/>
      <c r="K36" s="76"/>
      <c r="L36" s="75"/>
      <c r="M36" s="263">
        <f t="shared" si="3"/>
        <v>0</v>
      </c>
      <c r="N36" s="248"/>
    </row>
    <row r="37" spans="1:14" ht="18.75" customHeight="1" hidden="1">
      <c r="A37" s="132"/>
      <c r="B37" s="133"/>
      <c r="C37" s="133"/>
      <c r="D37" s="76"/>
      <c r="E37" s="76"/>
      <c r="F37" s="80" t="e">
        <f t="shared" si="0"/>
        <v>#DIV/0!</v>
      </c>
      <c r="G37" s="76"/>
      <c r="H37" s="76"/>
      <c r="I37" s="76"/>
      <c r="J37" s="76"/>
      <c r="K37" s="76"/>
      <c r="L37" s="75"/>
      <c r="M37" s="263">
        <f t="shared" si="3"/>
        <v>0</v>
      </c>
      <c r="N37" s="248"/>
    </row>
    <row r="38" spans="1:14" ht="33" customHeight="1">
      <c r="A38" s="132"/>
      <c r="B38" s="59" t="s">
        <v>227</v>
      </c>
      <c r="C38" s="133"/>
      <c r="D38" s="106">
        <f>G38+I38+K38</f>
        <v>0.169</v>
      </c>
      <c r="E38" s="106">
        <f>H38+J38+L38</f>
        <v>0</v>
      </c>
      <c r="F38" s="80"/>
      <c r="G38" s="80">
        <v>0</v>
      </c>
      <c r="H38" s="76"/>
      <c r="I38" s="76">
        <v>0.169</v>
      </c>
      <c r="J38" s="76"/>
      <c r="K38" s="80">
        <v>0</v>
      </c>
      <c r="L38" s="75"/>
      <c r="M38" s="263">
        <f t="shared" si="3"/>
        <v>0.169</v>
      </c>
      <c r="N38" s="248"/>
    </row>
    <row r="39" spans="1:14" ht="44.25" customHeight="1" thickBot="1">
      <c r="A39" s="134"/>
      <c r="B39" s="135" t="s">
        <v>9</v>
      </c>
      <c r="C39" s="231">
        <f>SUM(C9+C10+C11+C16+C22+C34+C35)</f>
        <v>43.083</v>
      </c>
      <c r="D39" s="72">
        <f>D35+D34+D22+D16+D11+D10+D9+D33+D38</f>
        <v>333.778</v>
      </c>
      <c r="E39" s="72">
        <f>SUM(E9+E10+E11+E16+E22+E33+E34+E35)</f>
        <v>299.45429999999993</v>
      </c>
      <c r="F39" s="72">
        <f t="shared" si="0"/>
        <v>79.46014578319325</v>
      </c>
      <c r="G39" s="72">
        <f>G35+G34+G22+G16+G11+G10+G9+G33</f>
        <v>157.613</v>
      </c>
      <c r="H39" s="255">
        <f>H35+H34+H22+H16+H11+H10+H9+H33</f>
        <v>101.41263000000001</v>
      </c>
      <c r="I39" s="72">
        <f>I35+I34+I22+I16+I11+I10+I9+I33+I38</f>
        <v>30.943</v>
      </c>
      <c r="J39" s="255">
        <f>SUM(J9+J10+J11+J16+J22+J35)</f>
        <v>70.63199999999999</v>
      </c>
      <c r="K39" s="72">
        <f>K35+K34+K22+K16+K11+K10+K9+K33</f>
        <v>145.222</v>
      </c>
      <c r="L39" s="138">
        <f>SUM(L9+L10+L16+L22+L34+L35)</f>
        <v>127.40966999999999</v>
      </c>
      <c r="M39" s="263">
        <f t="shared" si="3"/>
        <v>77.40670000000006</v>
      </c>
      <c r="N39" s="248"/>
    </row>
    <row r="40" ht="18" customHeight="1"/>
    <row r="41" spans="1:10" ht="20.25">
      <c r="A41" s="64" t="s">
        <v>10</v>
      </c>
      <c r="B41" s="64"/>
      <c r="C41" s="64"/>
      <c r="D41" s="64"/>
      <c r="E41" s="65"/>
      <c r="F41" s="64"/>
      <c r="G41" s="64"/>
      <c r="H41" s="64" t="s">
        <v>91</v>
      </c>
      <c r="I41" s="64" t="s">
        <v>92</v>
      </c>
      <c r="J41" s="64"/>
    </row>
    <row r="42" spans="1:10" ht="20.25">
      <c r="A42" s="64"/>
      <c r="B42" s="64"/>
      <c r="C42" s="64"/>
      <c r="D42" s="64"/>
      <c r="E42" s="89" t="s">
        <v>57</v>
      </c>
      <c r="F42" s="64"/>
      <c r="G42" s="64"/>
      <c r="H42" s="64"/>
      <c r="I42" s="64"/>
      <c r="J42" s="64"/>
    </row>
    <row r="43" spans="1:10" ht="12.75">
      <c r="A43" s="1"/>
      <c r="B43" s="29"/>
      <c r="C43" s="29"/>
      <c r="D43" s="1"/>
      <c r="E43" s="1"/>
      <c r="F43" s="1"/>
      <c r="G43" s="1"/>
      <c r="H43" s="1"/>
      <c r="I43" s="1"/>
      <c r="J43" s="29"/>
    </row>
    <row r="44" spans="1:11" ht="12.75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0" ht="12.75">
      <c r="B48" s="17"/>
      <c r="C48" s="17"/>
      <c r="D48" s="17"/>
      <c r="E48" s="17"/>
      <c r="F48" s="17"/>
      <c r="G48" s="17"/>
      <c r="H48" s="17"/>
      <c r="I48" s="17"/>
      <c r="J48" s="17"/>
    </row>
    <row r="49" spans="2:10" ht="12.75"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12.75">
      <c r="B50" s="17"/>
      <c r="C50" s="17"/>
      <c r="D50" s="17"/>
      <c r="E50" s="17"/>
      <c r="F50" s="17"/>
      <c r="G50" s="17"/>
      <c r="H50" s="17"/>
      <c r="I50" s="17"/>
      <c r="J50" s="17"/>
    </row>
    <row r="51" spans="2:10" ht="12.75">
      <c r="B51" s="17"/>
      <c r="C51" s="17"/>
      <c r="D51" s="17"/>
      <c r="E51" s="17"/>
      <c r="F51" s="17"/>
      <c r="G51" s="17"/>
      <c r="H51" s="17"/>
      <c r="I51" s="17"/>
      <c r="J51" s="17"/>
    </row>
    <row r="52" spans="2:10" ht="12.75">
      <c r="B52" s="17"/>
      <c r="C52" s="17"/>
      <c r="D52" s="17"/>
      <c r="E52" s="17"/>
      <c r="F52" s="17"/>
      <c r="G52" s="17"/>
      <c r="H52" s="17"/>
      <c r="I52" s="17"/>
      <c r="J52" s="17"/>
    </row>
    <row r="53" spans="2:10" ht="12.75">
      <c r="B53" s="17"/>
      <c r="C53" s="17"/>
      <c r="D53" s="17"/>
      <c r="E53" s="17"/>
      <c r="F53" s="17"/>
      <c r="G53" s="17"/>
      <c r="H53" s="17"/>
      <c r="I53" s="17"/>
      <c r="J53" s="17"/>
    </row>
    <row r="54" spans="2:10" ht="12.75">
      <c r="B54" s="17"/>
      <c r="C54" s="17"/>
      <c r="D54" s="17"/>
      <c r="E54" s="17"/>
      <c r="F54" s="17"/>
      <c r="G54" s="17"/>
      <c r="H54" s="17"/>
      <c r="I54" s="17"/>
      <c r="J54" s="17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7"/>
      <c r="C56" s="17"/>
      <c r="D56" s="17"/>
      <c r="E56" s="17"/>
      <c r="F56" s="17"/>
      <c r="G56" s="17"/>
      <c r="H56" s="17"/>
      <c r="I56" s="17"/>
      <c r="J56" s="17"/>
    </row>
    <row r="57" spans="2:10" ht="12.75">
      <c r="B57" s="17"/>
      <c r="C57" s="17"/>
      <c r="D57" s="17"/>
      <c r="E57" s="17"/>
      <c r="F57" s="17"/>
      <c r="G57" s="17"/>
      <c r="H57" s="17"/>
      <c r="I57" s="17"/>
      <c r="J57" s="17"/>
    </row>
    <row r="58" spans="2:10" ht="12.75">
      <c r="B58" s="17"/>
      <c r="C58" s="17"/>
      <c r="D58" s="17"/>
      <c r="E58" s="17"/>
      <c r="F58" s="17"/>
      <c r="G58" s="17"/>
      <c r="H58" s="17"/>
      <c r="I58" s="17"/>
      <c r="J58" s="17"/>
    </row>
    <row r="59" spans="2:10" ht="12.75">
      <c r="B59" s="17"/>
      <c r="C59" s="17"/>
      <c r="D59" s="17"/>
      <c r="E59" s="17"/>
      <c r="F59" s="17"/>
      <c r="G59" s="17"/>
      <c r="H59" s="17"/>
      <c r="I59" s="17"/>
      <c r="J59" s="17"/>
    </row>
    <row r="60" spans="2:10" ht="12.75">
      <c r="B60" s="17"/>
      <c r="C60" s="17"/>
      <c r="D60" s="17"/>
      <c r="E60" s="17"/>
      <c r="F60" s="17"/>
      <c r="G60" s="17"/>
      <c r="H60" s="17"/>
      <c r="I60" s="17"/>
      <c r="J60" s="17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2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2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2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2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2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2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2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2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2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2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2.75">
      <c r="B80" s="17"/>
      <c r="C80" s="17"/>
      <c r="D80" s="17"/>
      <c r="E80" s="17"/>
      <c r="F80" s="17"/>
      <c r="G80" s="17"/>
      <c r="H80" s="17"/>
      <c r="I80" s="17"/>
      <c r="J80" s="17"/>
    </row>
    <row r="81" spans="2:10" ht="12.75">
      <c r="B81" s="17"/>
      <c r="C81" s="17"/>
      <c r="D81" s="17"/>
      <c r="E81" s="17"/>
      <c r="F81" s="17"/>
      <c r="G81" s="17"/>
      <c r="H81" s="17"/>
      <c r="I81" s="17"/>
      <c r="J81" s="17"/>
    </row>
    <row r="82" spans="2:10" ht="12.75">
      <c r="B82" s="17"/>
      <c r="C82" s="17"/>
      <c r="D82" s="17"/>
      <c r="E82" s="17"/>
      <c r="F82" s="17"/>
      <c r="G82" s="17"/>
      <c r="H82" s="17"/>
      <c r="I82" s="17"/>
      <c r="J82" s="17"/>
    </row>
    <row r="83" spans="2:10" ht="12.75">
      <c r="B83" s="17"/>
      <c r="C83" s="17"/>
      <c r="D83" s="17"/>
      <c r="E83" s="17"/>
      <c r="F83" s="17"/>
      <c r="G83" s="17"/>
      <c r="H83" s="17"/>
      <c r="I83" s="17"/>
      <c r="J83" s="17"/>
    </row>
    <row r="84" spans="2:10" ht="12.75">
      <c r="B84" s="17"/>
      <c r="C84" s="17"/>
      <c r="D84" s="17"/>
      <c r="E84" s="17"/>
      <c r="F84" s="17"/>
      <c r="G84" s="17"/>
      <c r="H84" s="17"/>
      <c r="I84" s="17"/>
      <c r="J84" s="17"/>
    </row>
    <row r="85" spans="2:10" ht="12.75">
      <c r="B85" s="17"/>
      <c r="C85" s="17"/>
      <c r="D85" s="17"/>
      <c r="E85" s="17"/>
      <c r="F85" s="17"/>
      <c r="G85" s="17"/>
      <c r="H85" s="17"/>
      <c r="I85" s="17"/>
      <c r="J85" s="17"/>
    </row>
    <row r="86" spans="2:10" ht="12.75">
      <c r="B86" s="17"/>
      <c r="C86" s="17"/>
      <c r="D86" s="17"/>
      <c r="E86" s="17"/>
      <c r="F86" s="17"/>
      <c r="G86" s="17"/>
      <c r="H86" s="17"/>
      <c r="I86" s="17"/>
      <c r="J86" s="17"/>
    </row>
    <row r="87" spans="2:10" ht="12.75">
      <c r="B87" s="17"/>
      <c r="C87" s="17"/>
      <c r="D87" s="17"/>
      <c r="E87" s="17"/>
      <c r="F87" s="17"/>
      <c r="G87" s="17"/>
      <c r="H87" s="17"/>
      <c r="I87" s="17"/>
      <c r="J87" s="17"/>
    </row>
    <row r="88" spans="2:10" ht="12.75">
      <c r="B88" s="17"/>
      <c r="C88" s="17"/>
      <c r="D88" s="17"/>
      <c r="E88" s="17"/>
      <c r="F88" s="17"/>
      <c r="G88" s="17"/>
      <c r="H88" s="17"/>
      <c r="I88" s="17"/>
      <c r="J88" s="17"/>
    </row>
    <row r="89" spans="2:10" ht="12.75">
      <c r="B89" s="17"/>
      <c r="C89" s="17"/>
      <c r="D89" s="17"/>
      <c r="E89" s="17"/>
      <c r="F89" s="17"/>
      <c r="G89" s="17"/>
      <c r="H89" s="17"/>
      <c r="I89" s="17"/>
      <c r="J89" s="17"/>
    </row>
    <row r="90" spans="2:10" ht="12.75">
      <c r="B90" s="17"/>
      <c r="C90" s="17"/>
      <c r="D90" s="17"/>
      <c r="E90" s="17"/>
      <c r="F90" s="17"/>
      <c r="G90" s="17"/>
      <c r="H90" s="17"/>
      <c r="I90" s="17"/>
      <c r="J90" s="17"/>
    </row>
    <row r="91" spans="2:10" ht="12.75">
      <c r="B91" s="17"/>
      <c r="C91" s="17"/>
      <c r="D91" s="17"/>
      <c r="E91" s="17"/>
      <c r="F91" s="17"/>
      <c r="G91" s="17"/>
      <c r="H91" s="17"/>
      <c r="I91" s="17"/>
      <c r="J91" s="17"/>
    </row>
    <row r="92" spans="2:10" ht="12.75">
      <c r="B92" s="17"/>
      <c r="C92" s="17"/>
      <c r="D92" s="17"/>
      <c r="E92" s="17"/>
      <c r="F92" s="17"/>
      <c r="G92" s="17"/>
      <c r="H92" s="17"/>
      <c r="I92" s="17"/>
      <c r="J92" s="17"/>
    </row>
    <row r="93" spans="2:10" ht="12.75">
      <c r="B93" s="17"/>
      <c r="C93" s="17"/>
      <c r="D93" s="17"/>
      <c r="E93" s="17"/>
      <c r="F93" s="17"/>
      <c r="G93" s="17"/>
      <c r="H93" s="17"/>
      <c r="I93" s="17"/>
      <c r="J93" s="17"/>
    </row>
    <row r="94" spans="2:10" ht="12.75">
      <c r="B94" s="17"/>
      <c r="C94" s="17"/>
      <c r="D94" s="17"/>
      <c r="E94" s="17"/>
      <c r="F94" s="17"/>
      <c r="G94" s="17"/>
      <c r="H94" s="17"/>
      <c r="I94" s="17"/>
      <c r="J94" s="17"/>
    </row>
    <row r="95" spans="2:10" ht="12.75">
      <c r="B95" s="17"/>
      <c r="C95" s="17"/>
      <c r="D95" s="17"/>
      <c r="E95" s="17"/>
      <c r="F95" s="17"/>
      <c r="G95" s="17"/>
      <c r="H95" s="17"/>
      <c r="I95" s="17"/>
      <c r="J95" s="17"/>
    </row>
    <row r="96" spans="2:10" ht="12.75">
      <c r="B96" s="17"/>
      <c r="C96" s="17"/>
      <c r="D96" s="17"/>
      <c r="E96" s="17"/>
      <c r="F96" s="17"/>
      <c r="G96" s="17"/>
      <c r="H96" s="17"/>
      <c r="I96" s="17"/>
      <c r="J96" s="17"/>
    </row>
    <row r="97" spans="2:10" ht="12.75">
      <c r="B97" s="17"/>
      <c r="C97" s="17"/>
      <c r="D97" s="17"/>
      <c r="E97" s="17"/>
      <c r="F97" s="17"/>
      <c r="G97" s="17"/>
      <c r="H97" s="17"/>
      <c r="I97" s="17"/>
      <c r="J97" s="17"/>
    </row>
    <row r="98" spans="2:10" ht="12.75">
      <c r="B98" s="17"/>
      <c r="C98" s="17"/>
      <c r="D98" s="17"/>
      <c r="E98" s="17"/>
      <c r="F98" s="17"/>
      <c r="G98" s="17"/>
      <c r="H98" s="17"/>
      <c r="I98" s="17"/>
      <c r="J98" s="17"/>
    </row>
    <row r="99" spans="2:10" ht="12.75">
      <c r="B99" s="17"/>
      <c r="C99" s="17"/>
      <c r="D99" s="17"/>
      <c r="E99" s="17"/>
      <c r="F99" s="17"/>
      <c r="G99" s="17"/>
      <c r="H99" s="17"/>
      <c r="I99" s="17"/>
      <c r="J99" s="17"/>
    </row>
    <row r="100" spans="2:10" ht="12.75"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2:10" ht="12.7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2:10" ht="12.7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10" ht="12.7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2:10" ht="12.75"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2:10" ht="12.75"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2:10" ht="12.75"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2:10" ht="12.7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2:10" ht="12.7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2:10" ht="12.7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2:10" ht="12.75"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2:10" ht="12.75"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2:10" ht="12.75"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2:10" ht="12.7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ht="12.7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ht="12.75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ht="12.75"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2:10" ht="12.75"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2:10" ht="12.75"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2:10" ht="12.75"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2:10" ht="12.75"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2:10" ht="12.75"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2:10" ht="12.75">
      <c r="B122" s="17"/>
      <c r="C122" s="17"/>
      <c r="D122" s="17"/>
      <c r="E122" s="17"/>
      <c r="F122" s="17"/>
      <c r="G122" s="17"/>
      <c r="H122" s="17"/>
      <c r="I122" s="17"/>
      <c r="J122" s="17"/>
    </row>
  </sheetData>
  <sheetProtection/>
  <mergeCells count="13">
    <mergeCell ref="G7:H7"/>
    <mergeCell ref="I7:J7"/>
    <mergeCell ref="K7:L7"/>
    <mergeCell ref="B4:M4"/>
    <mergeCell ref="M6:M8"/>
    <mergeCell ref="N6:N8"/>
    <mergeCell ref="J1:K1"/>
    <mergeCell ref="A2:L2"/>
    <mergeCell ref="A3:L3"/>
    <mergeCell ref="A6:A8"/>
    <mergeCell ref="B6:B8"/>
    <mergeCell ref="D6:F7"/>
    <mergeCell ref="G6:L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view="pageBreakPreview" zoomScale="90" zoomScaleNormal="70" zoomScaleSheetLayoutView="90" zoomScalePageLayoutView="0" workbookViewId="0" topLeftCell="B1">
      <selection activeCell="C11" sqref="C11:C13"/>
    </sheetView>
  </sheetViews>
  <sheetFormatPr defaultColWidth="9.00390625" defaultRowHeight="12.75"/>
  <cols>
    <col min="1" max="1" width="8.875" style="0" customWidth="1"/>
    <col min="2" max="2" width="52.75390625" style="0" customWidth="1"/>
    <col min="3" max="3" width="18.625" style="0" customWidth="1"/>
    <col min="4" max="4" width="15.00390625" style="0" customWidth="1"/>
    <col min="5" max="5" width="11.875" style="0" customWidth="1"/>
    <col min="6" max="6" width="15.125" style="0" customWidth="1"/>
    <col min="7" max="7" width="14.00390625" style="0" bestFit="1" customWidth="1"/>
    <col min="8" max="8" width="11.75390625" style="0" customWidth="1"/>
    <col min="9" max="9" width="11.00390625" style="0" customWidth="1"/>
    <col min="10" max="10" width="13.125" style="0" customWidth="1"/>
    <col min="11" max="11" width="10.625" style="0" customWidth="1"/>
    <col min="12" max="12" width="13.375" style="0" customWidth="1"/>
    <col min="13" max="13" width="12.25390625" style="0" bestFit="1" customWidth="1"/>
  </cols>
  <sheetData>
    <row r="1" spans="1:13" ht="18.75">
      <c r="A1" s="1"/>
      <c r="B1" s="1"/>
      <c r="C1" s="1"/>
      <c r="L1" s="88" t="s">
        <v>12</v>
      </c>
      <c r="M1" s="88"/>
    </row>
    <row r="2" spans="1:14" ht="20.25">
      <c r="A2" s="273" t="s">
        <v>199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92"/>
      <c r="M2" s="92"/>
      <c r="N2" s="92"/>
    </row>
    <row r="3" spans="1:14" ht="25.5" customHeight="1">
      <c r="A3" s="43"/>
      <c r="B3" s="43"/>
      <c r="C3" s="43"/>
      <c r="D3" s="43" t="s">
        <v>186</v>
      </c>
      <c r="E3" s="43"/>
      <c r="F3" s="43"/>
      <c r="G3" s="43"/>
      <c r="H3" s="43"/>
      <c r="I3" s="43"/>
      <c r="J3" s="43"/>
      <c r="K3" s="43"/>
      <c r="L3" s="43"/>
      <c r="M3" s="38"/>
      <c r="N3" s="38"/>
    </row>
    <row r="4" spans="1:14" ht="15.75">
      <c r="A4" s="42"/>
      <c r="B4" s="42"/>
      <c r="C4" s="42"/>
      <c r="D4" s="42" t="s">
        <v>13</v>
      </c>
      <c r="E4" s="42"/>
      <c r="F4" s="42"/>
      <c r="G4" s="42"/>
      <c r="H4" s="42"/>
      <c r="I4" s="42"/>
      <c r="J4" s="42"/>
      <c r="K4" s="42"/>
      <c r="L4" s="51"/>
      <c r="M4" s="51"/>
      <c r="N4" s="51"/>
    </row>
    <row r="5" spans="1:12" ht="19.5" thickBot="1">
      <c r="A5" s="1"/>
      <c r="B5" s="1"/>
      <c r="C5" s="1"/>
      <c r="L5" s="5" t="s">
        <v>11</v>
      </c>
    </row>
    <row r="6" spans="1:12" ht="15.75">
      <c r="A6" s="366" t="s">
        <v>0</v>
      </c>
      <c r="B6" s="369" t="s">
        <v>14</v>
      </c>
      <c r="C6" s="190" t="s">
        <v>142</v>
      </c>
      <c r="D6" s="286" t="s">
        <v>193</v>
      </c>
      <c r="E6" s="287"/>
      <c r="F6" s="287"/>
      <c r="G6" s="284" t="s">
        <v>5</v>
      </c>
      <c r="H6" s="325"/>
      <c r="I6" s="325"/>
      <c r="J6" s="325"/>
      <c r="K6" s="325"/>
      <c r="L6" s="288"/>
    </row>
    <row r="7" spans="1:12" ht="15.75">
      <c r="A7" s="367"/>
      <c r="B7" s="370"/>
      <c r="C7" s="191" t="s">
        <v>201</v>
      </c>
      <c r="D7" s="288"/>
      <c r="E7" s="276"/>
      <c r="F7" s="276"/>
      <c r="G7" s="276" t="s">
        <v>190</v>
      </c>
      <c r="H7" s="276"/>
      <c r="I7" s="276" t="s">
        <v>191</v>
      </c>
      <c r="J7" s="276"/>
      <c r="K7" s="276" t="s">
        <v>192</v>
      </c>
      <c r="L7" s="276"/>
    </row>
    <row r="8" spans="1:12" ht="16.5" thickBot="1">
      <c r="A8" s="368"/>
      <c r="B8" s="371"/>
      <c r="C8" s="101"/>
      <c r="D8" s="55" t="s">
        <v>2</v>
      </c>
      <c r="E8" s="56" t="s">
        <v>3</v>
      </c>
      <c r="F8" s="56" t="s">
        <v>4</v>
      </c>
      <c r="G8" s="56" t="s">
        <v>2</v>
      </c>
      <c r="H8" s="56" t="s">
        <v>3</v>
      </c>
      <c r="I8" s="56" t="s">
        <v>2</v>
      </c>
      <c r="J8" s="56" t="s">
        <v>3</v>
      </c>
      <c r="K8" s="56" t="s">
        <v>2</v>
      </c>
      <c r="L8" s="235" t="s">
        <v>3</v>
      </c>
    </row>
    <row r="9" spans="1:12" ht="18.75">
      <c r="A9" s="7">
        <v>1</v>
      </c>
      <c r="B9" s="2" t="s">
        <v>25</v>
      </c>
      <c r="C9" s="26">
        <f>C11</f>
        <v>50.94</v>
      </c>
      <c r="D9" s="26">
        <f>D11</f>
        <v>35</v>
      </c>
      <c r="E9" s="26">
        <f>E11</f>
        <v>12</v>
      </c>
      <c r="F9" s="226">
        <f>E9/(D9+C9)*100</f>
        <v>13.963230160577147</v>
      </c>
      <c r="G9" s="26">
        <f aca="true" t="shared" si="0" ref="G9:L9">G11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</v>
      </c>
      <c r="L9" s="26">
        <f t="shared" si="0"/>
        <v>12</v>
      </c>
    </row>
    <row r="10" spans="1:12" ht="18.75">
      <c r="A10" s="28"/>
      <c r="B10" s="2" t="s">
        <v>72</v>
      </c>
      <c r="C10" s="2"/>
      <c r="D10" s="26"/>
      <c r="E10" s="3"/>
      <c r="F10" s="3"/>
      <c r="G10" s="3"/>
      <c r="H10" s="3"/>
      <c r="I10" s="3"/>
      <c r="J10" s="3"/>
      <c r="K10" s="3"/>
      <c r="L10" s="3"/>
    </row>
    <row r="11" spans="1:14" ht="19.5" customHeight="1">
      <c r="A11" s="139" t="s">
        <v>96</v>
      </c>
      <c r="B11" s="189" t="s">
        <v>97</v>
      </c>
      <c r="C11" s="378">
        <v>50.94</v>
      </c>
      <c r="D11" s="27">
        <f>G11+I11+K11</f>
        <v>35</v>
      </c>
      <c r="E11" s="106">
        <f>H11+J11+L11</f>
        <v>12</v>
      </c>
      <c r="F11" s="226">
        <f>E11/(D11+C11)*100</f>
        <v>13.963230160577147</v>
      </c>
      <c r="G11" s="27">
        <v>0</v>
      </c>
      <c r="H11" s="27"/>
      <c r="I11" s="27">
        <v>0</v>
      </c>
      <c r="J11" s="27"/>
      <c r="K11" s="27">
        <v>35</v>
      </c>
      <c r="L11" s="27">
        <v>12</v>
      </c>
      <c r="M11" s="192"/>
      <c r="N11" s="97"/>
    </row>
    <row r="12" spans="1:14" ht="18.75">
      <c r="A12" s="10"/>
      <c r="B12" s="2"/>
      <c r="C12" s="379"/>
      <c r="D12" s="3"/>
      <c r="E12" s="3"/>
      <c r="F12" s="3"/>
      <c r="G12" s="3"/>
      <c r="H12" s="3"/>
      <c r="I12" s="3"/>
      <c r="J12" s="3"/>
      <c r="K12" s="3"/>
      <c r="L12" s="3"/>
      <c r="M12" s="97"/>
      <c r="N12" s="97"/>
    </row>
    <row r="13" spans="1:14" ht="37.5">
      <c r="A13" s="18" t="s">
        <v>98</v>
      </c>
      <c r="B13" s="2" t="s">
        <v>99</v>
      </c>
      <c r="C13" s="378">
        <v>12.03</v>
      </c>
      <c r="D13" s="27">
        <f>G13+I13+K13</f>
        <v>7.917</v>
      </c>
      <c r="E13" s="106">
        <f>H13+J13+L13</f>
        <v>8.577</v>
      </c>
      <c r="F13" s="226">
        <f>E13/(D13+C13)*100</f>
        <v>42.998947210106785</v>
      </c>
      <c r="G13" s="27">
        <v>0</v>
      </c>
      <c r="H13" s="27"/>
      <c r="I13" s="27">
        <v>0</v>
      </c>
      <c r="J13" s="27"/>
      <c r="K13" s="27">
        <v>7.917</v>
      </c>
      <c r="L13" s="27">
        <v>8.577</v>
      </c>
      <c r="M13" s="192"/>
      <c r="N13" s="97"/>
    </row>
    <row r="14" spans="1:12" ht="18.75">
      <c r="A14" s="18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8.75">
      <c r="A15" s="18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1:12" ht="18.75">
      <c r="A16" s="18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8.75">
      <c r="A17" s="23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</row>
    <row r="18" spans="1:12" ht="19.5" thickBot="1">
      <c r="A18" s="19"/>
      <c r="B18" s="143" t="s">
        <v>9</v>
      </c>
      <c r="C18" s="140">
        <f>SUM(C11+C13)</f>
        <v>62.97</v>
      </c>
      <c r="D18" s="138">
        <f>D13+D9</f>
        <v>42.917</v>
      </c>
      <c r="E18" s="138">
        <f>E13+E9</f>
        <v>20.576999999999998</v>
      </c>
      <c r="F18" s="141">
        <f>E18/(D18+C18)*100</f>
        <v>19.432980441413957</v>
      </c>
      <c r="G18" s="138">
        <f>G13+G9</f>
        <v>0</v>
      </c>
      <c r="H18" s="141">
        <f>SUM(H11+H13)</f>
        <v>0</v>
      </c>
      <c r="I18" s="138">
        <f>I13+I9</f>
        <v>0</v>
      </c>
      <c r="J18" s="141">
        <f>SUM(J11+J13)</f>
        <v>0</v>
      </c>
      <c r="K18" s="141">
        <f>K13+K9</f>
        <v>42.917</v>
      </c>
      <c r="L18" s="141">
        <f>SUM(L11+L13)</f>
        <v>20.576999999999998</v>
      </c>
    </row>
    <row r="19" spans="1:12" ht="12.75">
      <c r="A19" s="20"/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20.25">
      <c r="A20" s="20"/>
      <c r="B20" s="365" t="s">
        <v>10</v>
      </c>
      <c r="C20" s="365"/>
      <c r="D20" s="365"/>
      <c r="E20" s="365"/>
      <c r="F20" s="64"/>
      <c r="G20" s="65"/>
      <c r="H20" s="64"/>
      <c r="I20" s="64"/>
      <c r="J20" s="64" t="s">
        <v>91</v>
      </c>
      <c r="K20" s="64" t="s">
        <v>92</v>
      </c>
      <c r="L20" s="64"/>
    </row>
    <row r="21" spans="1:12" ht="20.25">
      <c r="A21" s="20"/>
      <c r="B21" s="64"/>
      <c r="C21" s="64"/>
      <c r="D21" s="64"/>
      <c r="E21" s="64"/>
      <c r="F21" s="64"/>
      <c r="G21" s="89" t="s">
        <v>57</v>
      </c>
      <c r="H21" s="64"/>
      <c r="I21" s="64"/>
      <c r="J21" s="64"/>
      <c r="K21" s="64"/>
      <c r="L21" s="64"/>
    </row>
    <row r="22" spans="1:3" ht="12.75">
      <c r="A22" s="20"/>
      <c r="B22" s="1"/>
      <c r="C22" s="1"/>
    </row>
    <row r="23" spans="1:3" ht="12.75">
      <c r="A23" s="20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2:3" ht="12.75">
      <c r="B27" s="17"/>
      <c r="C27" s="17"/>
    </row>
    <row r="28" spans="2:3" ht="12.75">
      <c r="B28" s="17"/>
      <c r="C28" s="17"/>
    </row>
    <row r="29" spans="2:3" ht="12.75">
      <c r="B29" s="17"/>
      <c r="C29" s="17"/>
    </row>
    <row r="30" spans="2:3" ht="12.75">
      <c r="B30" s="17"/>
      <c r="C30" s="17"/>
    </row>
    <row r="31" spans="2:3" ht="12.75">
      <c r="B31" s="17"/>
      <c r="C31" s="17"/>
    </row>
    <row r="32" spans="2:3" ht="12.75">
      <c r="B32" s="17"/>
      <c r="C32" s="17"/>
    </row>
    <row r="33" spans="2:3" ht="12.75">
      <c r="B33" s="17"/>
      <c r="C33" s="17"/>
    </row>
    <row r="34" spans="2:3" ht="12.75">
      <c r="B34" s="17"/>
      <c r="C34" s="17"/>
    </row>
    <row r="35" spans="2:3" ht="12.75">
      <c r="B35" s="17"/>
      <c r="C35" s="17"/>
    </row>
    <row r="36" spans="2:3" ht="12.75">
      <c r="B36" s="17"/>
      <c r="C36" s="17"/>
    </row>
    <row r="37" spans="2:3" ht="12.75">
      <c r="B37" s="17"/>
      <c r="C37" s="17"/>
    </row>
    <row r="38" spans="2:3" ht="12.75">
      <c r="B38" s="17"/>
      <c r="C38" s="17"/>
    </row>
    <row r="39" spans="2:3" ht="12.75">
      <c r="B39" s="17"/>
      <c r="C39" s="1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  <row r="66" spans="2:3" ht="12.75">
      <c r="B66" s="17"/>
      <c r="C66" s="17"/>
    </row>
    <row r="67" spans="2:3" ht="12.75">
      <c r="B67" s="17"/>
      <c r="C67" s="17"/>
    </row>
    <row r="68" spans="2:3" ht="12.75">
      <c r="B68" s="17"/>
      <c r="C68" s="17"/>
    </row>
    <row r="69" spans="2:3" ht="12.75">
      <c r="B69" s="17"/>
      <c r="C69" s="17"/>
    </row>
    <row r="70" spans="2:3" ht="12.75">
      <c r="B70" s="17"/>
      <c r="C70" s="17"/>
    </row>
    <row r="71" spans="2:3" ht="12.75">
      <c r="B71" s="17"/>
      <c r="C71" s="17"/>
    </row>
    <row r="72" spans="2:3" ht="12.75">
      <c r="B72" s="17"/>
      <c r="C72" s="17"/>
    </row>
    <row r="73" spans="2:3" ht="12.75">
      <c r="B73" s="17"/>
      <c r="C73" s="17"/>
    </row>
    <row r="74" spans="2:3" ht="12.75">
      <c r="B74" s="17"/>
      <c r="C74" s="17"/>
    </row>
    <row r="75" spans="2:3" ht="12.75">
      <c r="B75" s="17"/>
      <c r="C75" s="17"/>
    </row>
    <row r="76" spans="2:3" ht="12.75">
      <c r="B76" s="17"/>
      <c r="C76" s="17"/>
    </row>
    <row r="77" spans="2:3" ht="12.75">
      <c r="B77" s="17"/>
      <c r="C77" s="17"/>
    </row>
    <row r="78" spans="2:3" ht="12.75">
      <c r="B78" s="17"/>
      <c r="C78" s="17"/>
    </row>
    <row r="79" spans="2:3" ht="12.75">
      <c r="B79" s="17"/>
      <c r="C79" s="17"/>
    </row>
    <row r="80" spans="2:3" ht="12.75">
      <c r="B80" s="17"/>
      <c r="C80" s="17"/>
    </row>
    <row r="81" spans="2:3" ht="12.75">
      <c r="B81" s="17"/>
      <c r="C81" s="17"/>
    </row>
    <row r="82" spans="2:3" ht="12.75">
      <c r="B82" s="17"/>
      <c r="C82" s="17"/>
    </row>
    <row r="83" spans="2:3" ht="12.75">
      <c r="B83" s="17"/>
      <c r="C83" s="17"/>
    </row>
    <row r="84" spans="2:3" ht="12.75">
      <c r="B84" s="17"/>
      <c r="C84" s="17"/>
    </row>
    <row r="85" spans="2:3" ht="12.75">
      <c r="B85" s="17"/>
      <c r="C85" s="17"/>
    </row>
    <row r="86" spans="2:3" ht="12.75">
      <c r="B86" s="17"/>
      <c r="C86" s="17"/>
    </row>
    <row r="87" spans="2:3" ht="12.75">
      <c r="B87" s="17"/>
      <c r="C87" s="17"/>
    </row>
    <row r="88" spans="2:3" ht="12.75">
      <c r="B88" s="17"/>
      <c r="C88" s="17"/>
    </row>
    <row r="89" spans="2:3" ht="12.75">
      <c r="B89" s="17"/>
      <c r="C89" s="17"/>
    </row>
    <row r="90" spans="2:3" ht="12.75">
      <c r="B90" s="17"/>
      <c r="C90" s="17"/>
    </row>
    <row r="91" spans="2:3" ht="12.75">
      <c r="B91" s="17"/>
      <c r="C91" s="17"/>
    </row>
    <row r="92" spans="2:3" ht="12.75">
      <c r="B92" s="17"/>
      <c r="C92" s="17"/>
    </row>
    <row r="93" spans="2:3" ht="12.75">
      <c r="B93" s="17"/>
      <c r="C93" s="17"/>
    </row>
    <row r="94" spans="2:3" ht="12.75">
      <c r="B94" s="17"/>
      <c r="C94" s="17"/>
    </row>
    <row r="95" spans="2:3" ht="12.75">
      <c r="B95" s="17"/>
      <c r="C95" s="17"/>
    </row>
    <row r="96" spans="2:3" ht="12.75">
      <c r="B96" s="17"/>
      <c r="C96" s="17"/>
    </row>
    <row r="97" spans="2:3" ht="12.75">
      <c r="B97" s="17"/>
      <c r="C97" s="17"/>
    </row>
    <row r="98" spans="2:3" ht="12.75">
      <c r="B98" s="17"/>
      <c r="C98" s="17"/>
    </row>
    <row r="99" spans="2:3" ht="12.75">
      <c r="B99" s="17"/>
      <c r="C99" s="17"/>
    </row>
    <row r="100" spans="2:3" ht="12.75">
      <c r="B100" s="17"/>
      <c r="C100" s="17"/>
    </row>
    <row r="101" spans="2:3" ht="12.75">
      <c r="B101" s="17"/>
      <c r="C101" s="17"/>
    </row>
  </sheetData>
  <sheetProtection/>
  <mergeCells count="9">
    <mergeCell ref="A2:K2"/>
    <mergeCell ref="B20:E20"/>
    <mergeCell ref="A6:A8"/>
    <mergeCell ref="B6:B8"/>
    <mergeCell ref="D6:F7"/>
    <mergeCell ref="G6:L6"/>
    <mergeCell ref="G7:H7"/>
    <mergeCell ref="I7:J7"/>
    <mergeCell ref="K7:L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="90" zoomScaleNormal="60" zoomScaleSheetLayoutView="90" zoomScalePageLayoutView="0" workbookViewId="0" topLeftCell="C1">
      <selection activeCell="K12" sqref="K12"/>
    </sheetView>
  </sheetViews>
  <sheetFormatPr defaultColWidth="9.00390625" defaultRowHeight="12.75"/>
  <cols>
    <col min="2" max="2" width="35.875" style="0" customWidth="1"/>
    <col min="3" max="3" width="12.625" style="0" customWidth="1"/>
    <col min="4" max="5" width="12.25390625" style="0" customWidth="1"/>
    <col min="6" max="6" width="15.875" style="0" customWidth="1"/>
    <col min="7" max="7" width="12.25390625" style="0" customWidth="1"/>
    <col min="8" max="8" width="14.25390625" style="0" customWidth="1"/>
    <col min="9" max="9" width="13.125" style="0" customWidth="1"/>
    <col min="10" max="10" width="11.125" style="0" customWidth="1"/>
    <col min="11" max="11" width="12.25390625" style="0" customWidth="1"/>
    <col min="12" max="12" width="11.25390625" style="0" customWidth="1"/>
  </cols>
  <sheetData>
    <row r="2" spans="1:12" ht="20.25">
      <c r="A2" s="273" t="s">
        <v>197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20.25" customHeight="1">
      <c r="A3" s="38" t="s">
        <v>168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372" t="s">
        <v>100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4" ht="16.5" thickBot="1">
      <c r="A5" s="1"/>
      <c r="B5" s="1"/>
      <c r="C5" s="1"/>
      <c r="D5" s="373" t="s">
        <v>13</v>
      </c>
      <c r="E5" s="373"/>
      <c r="F5" s="373"/>
      <c r="G5" s="373"/>
      <c r="H5" s="373"/>
      <c r="I5" s="373"/>
      <c r="J5" s="373"/>
      <c r="K5" s="373"/>
      <c r="L5" s="373"/>
      <c r="M5" s="374"/>
      <c r="N5" s="374"/>
    </row>
    <row r="6" spans="1:12" ht="15.75">
      <c r="A6" s="266" t="s">
        <v>0</v>
      </c>
      <c r="B6" s="269" t="s">
        <v>14</v>
      </c>
      <c r="C6" s="100" t="s">
        <v>142</v>
      </c>
      <c r="D6" s="286" t="s">
        <v>203</v>
      </c>
      <c r="E6" s="287"/>
      <c r="F6" s="287"/>
      <c r="G6" s="284" t="s">
        <v>5</v>
      </c>
      <c r="H6" s="325"/>
      <c r="I6" s="325"/>
      <c r="J6" s="325"/>
      <c r="K6" s="325"/>
      <c r="L6" s="288"/>
    </row>
    <row r="7" spans="1:12" ht="16.5" thickBot="1">
      <c r="A7" s="267"/>
      <c r="B7" s="264"/>
      <c r="C7" s="101" t="s">
        <v>202</v>
      </c>
      <c r="D7" s="288"/>
      <c r="E7" s="276"/>
      <c r="F7" s="276"/>
      <c r="G7" s="276" t="s">
        <v>190</v>
      </c>
      <c r="H7" s="276"/>
      <c r="I7" s="276" t="s">
        <v>191</v>
      </c>
      <c r="J7" s="276"/>
      <c r="K7" s="276" t="s">
        <v>192</v>
      </c>
      <c r="L7" s="276"/>
    </row>
    <row r="8" spans="1:12" ht="16.5" thickBot="1">
      <c r="A8" s="268"/>
      <c r="B8" s="375"/>
      <c r="C8" s="147"/>
      <c r="D8" s="55" t="s">
        <v>2</v>
      </c>
      <c r="E8" s="56" t="s">
        <v>3</v>
      </c>
      <c r="F8" s="56" t="s">
        <v>4</v>
      </c>
      <c r="G8" s="56" t="s">
        <v>2</v>
      </c>
      <c r="H8" s="56" t="s">
        <v>3</v>
      </c>
      <c r="I8" s="56" t="s">
        <v>2</v>
      </c>
      <c r="J8" s="56" t="s">
        <v>3</v>
      </c>
      <c r="K8" s="257" t="s">
        <v>2</v>
      </c>
      <c r="L8" s="257" t="s">
        <v>3</v>
      </c>
    </row>
    <row r="9" spans="1:12" ht="31.5" customHeight="1">
      <c r="A9" s="7">
        <v>1</v>
      </c>
      <c r="B9" s="15" t="s">
        <v>146</v>
      </c>
      <c r="C9" s="27">
        <f>C10</f>
        <v>32.58</v>
      </c>
      <c r="D9" s="27">
        <f>D10</f>
        <v>21.72</v>
      </c>
      <c r="E9" s="27">
        <f>E10</f>
        <v>21.72</v>
      </c>
      <c r="F9" s="142">
        <f>E9/(D9+C9)*100</f>
        <v>40</v>
      </c>
      <c r="G9" s="27">
        <f aca="true" t="shared" si="0" ref="G9:L9">G10</f>
        <v>9.05</v>
      </c>
      <c r="H9" s="27">
        <f t="shared" si="0"/>
        <v>9.05</v>
      </c>
      <c r="I9" s="27">
        <f t="shared" si="0"/>
        <v>5.43</v>
      </c>
      <c r="J9" s="27">
        <f t="shared" si="0"/>
        <v>5.43</v>
      </c>
      <c r="K9" s="27">
        <f t="shared" si="0"/>
        <v>7.24</v>
      </c>
      <c r="L9" s="27">
        <f t="shared" si="0"/>
        <v>7.24</v>
      </c>
    </row>
    <row r="10" spans="1:12" ht="20.25" customHeight="1">
      <c r="A10" s="18" t="s">
        <v>96</v>
      </c>
      <c r="B10" s="2" t="s">
        <v>104</v>
      </c>
      <c r="C10" s="378">
        <v>32.58</v>
      </c>
      <c r="D10" s="27">
        <f>G10+I10+K10</f>
        <v>21.72</v>
      </c>
      <c r="E10" s="27">
        <f>H10+J10+L10</f>
        <v>21.72</v>
      </c>
      <c r="F10" s="142">
        <f>E10/(D10+C10)*100</f>
        <v>40</v>
      </c>
      <c r="G10" s="106">
        <v>9.05</v>
      </c>
      <c r="H10" s="106">
        <v>9.05</v>
      </c>
      <c r="I10" s="106">
        <v>5.43</v>
      </c>
      <c r="J10" s="106">
        <v>5.43</v>
      </c>
      <c r="K10" s="106">
        <v>7.24</v>
      </c>
      <c r="L10" s="106">
        <v>7.24</v>
      </c>
    </row>
    <row r="11" spans="1:12" ht="18.75">
      <c r="A11" s="10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</row>
    <row r="12" spans="1:12" ht="18.75">
      <c r="A12" s="10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</row>
    <row r="13" spans="1:12" ht="18.75">
      <c r="A13" s="18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</row>
    <row r="14" spans="1:12" ht="18.75">
      <c r="A14" s="23"/>
      <c r="B14" s="2"/>
      <c r="C14" s="146"/>
      <c r="D14" s="3"/>
      <c r="E14" s="3"/>
      <c r="F14" s="3"/>
      <c r="G14" s="3"/>
      <c r="H14" s="3"/>
      <c r="I14" s="3"/>
      <c r="J14" s="3"/>
      <c r="K14" s="3"/>
      <c r="L14" s="3"/>
    </row>
    <row r="15" spans="1:12" ht="19.5" thickBot="1">
      <c r="A15" s="217"/>
      <c r="B15" s="218" t="s">
        <v>9</v>
      </c>
      <c r="C15" s="219">
        <f>C9</f>
        <v>32.58</v>
      </c>
      <c r="D15" s="219">
        <f>D9</f>
        <v>21.72</v>
      </c>
      <c r="E15" s="138">
        <f>E9</f>
        <v>21.72</v>
      </c>
      <c r="F15" s="223">
        <f>E15/(D15+C15)*100</f>
        <v>40</v>
      </c>
      <c r="G15" s="219">
        <f aca="true" t="shared" si="1" ref="G15:L15">G9</f>
        <v>9.05</v>
      </c>
      <c r="H15" s="219">
        <f>SUM(H10)</f>
        <v>9.05</v>
      </c>
      <c r="I15" s="219">
        <f t="shared" si="1"/>
        <v>5.43</v>
      </c>
      <c r="J15" s="219">
        <f t="shared" si="1"/>
        <v>5.43</v>
      </c>
      <c r="K15" s="258">
        <f t="shared" si="1"/>
        <v>7.24</v>
      </c>
      <c r="L15" s="219">
        <f t="shared" si="1"/>
        <v>7.24</v>
      </c>
    </row>
    <row r="16" spans="1:12" ht="12.75">
      <c r="A16" s="20"/>
      <c r="B16" s="1"/>
      <c r="C16" s="1"/>
      <c r="D16" s="29"/>
      <c r="E16" s="1"/>
      <c r="F16" s="1"/>
      <c r="G16" s="1"/>
      <c r="H16" s="1"/>
      <c r="I16" s="1"/>
      <c r="J16" s="1"/>
      <c r="K16" s="1"/>
      <c r="L16" s="1"/>
    </row>
    <row r="17" spans="1:12" ht="18.75">
      <c r="A17" s="20"/>
      <c r="B17" s="5" t="s">
        <v>10</v>
      </c>
      <c r="C17" s="5"/>
      <c r="D17" s="1"/>
      <c r="E17" s="1"/>
      <c r="F17" s="22"/>
      <c r="G17" s="1"/>
      <c r="H17" s="1"/>
      <c r="I17" s="5" t="s">
        <v>91</v>
      </c>
      <c r="J17" s="5" t="s">
        <v>92</v>
      </c>
      <c r="K17" s="1"/>
      <c r="L17" s="1"/>
    </row>
    <row r="18" spans="1:12" ht="12.75">
      <c r="A18" s="20"/>
      <c r="B18" s="1"/>
      <c r="C18" s="1"/>
      <c r="D18" s="1"/>
      <c r="E18" s="1"/>
      <c r="F18" s="21" t="s">
        <v>57</v>
      </c>
      <c r="G18" s="1"/>
      <c r="H18" s="1"/>
      <c r="I18" s="1"/>
      <c r="J18" s="1"/>
      <c r="K18" s="1"/>
      <c r="L18" s="1"/>
    </row>
  </sheetData>
  <sheetProtection/>
  <mergeCells count="10">
    <mergeCell ref="A2:L2"/>
    <mergeCell ref="K7:L7"/>
    <mergeCell ref="D6:F7"/>
    <mergeCell ref="A4:L4"/>
    <mergeCell ref="D5:N5"/>
    <mergeCell ref="G7:H7"/>
    <mergeCell ref="B6:B8"/>
    <mergeCell ref="G6:L6"/>
    <mergeCell ref="I7:J7"/>
    <mergeCell ref="A6:A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90" zoomScaleNormal="80" zoomScaleSheetLayoutView="90" zoomScalePageLayoutView="0" workbookViewId="0" topLeftCell="B1">
      <selection activeCell="C21" sqref="C21"/>
    </sheetView>
  </sheetViews>
  <sheetFormatPr defaultColWidth="9.00390625" defaultRowHeight="12.75"/>
  <cols>
    <col min="1" max="1" width="9.25390625" style="0" bestFit="1" customWidth="1"/>
    <col min="2" max="2" width="31.625" style="0" customWidth="1"/>
    <col min="3" max="3" width="20.875" style="0" customWidth="1"/>
    <col min="4" max="4" width="15.375" style="0" customWidth="1"/>
    <col min="5" max="5" width="11.625" style="0" customWidth="1"/>
    <col min="6" max="6" width="16.00390625" style="0" customWidth="1"/>
    <col min="7" max="7" width="10.875" style="0" bestFit="1" customWidth="1"/>
    <col min="8" max="8" width="13.625" style="0" customWidth="1"/>
    <col min="9" max="9" width="9.25390625" style="0" bestFit="1" customWidth="1"/>
    <col min="10" max="10" width="13.25390625" style="0" customWidth="1"/>
    <col min="11" max="11" width="10.875" style="0" bestFit="1" customWidth="1"/>
    <col min="12" max="12" width="12.375" style="0" customWidth="1"/>
  </cols>
  <sheetData>
    <row r="1" spans="11:12" ht="18.75">
      <c r="K1" s="272" t="s">
        <v>12</v>
      </c>
      <c r="L1" s="272"/>
    </row>
    <row r="2" spans="1:12" ht="20.25">
      <c r="A2" s="273" t="s">
        <v>196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18.75">
      <c r="A3" s="376" t="s">
        <v>158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ht="15.75">
      <c r="A4" s="275" t="s">
        <v>13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12" ht="13.5" thickBot="1">
      <c r="A5" s="1"/>
      <c r="B5" s="1"/>
      <c r="C5" s="1"/>
      <c r="L5" t="s">
        <v>131</v>
      </c>
    </row>
    <row r="6" spans="1:12" ht="15.75">
      <c r="A6" s="266" t="s">
        <v>0</v>
      </c>
      <c r="B6" s="269" t="s">
        <v>14</v>
      </c>
      <c r="C6" s="100" t="s">
        <v>142</v>
      </c>
      <c r="D6" s="286" t="s">
        <v>203</v>
      </c>
      <c r="E6" s="287"/>
      <c r="F6" s="287"/>
      <c r="G6" s="284" t="s">
        <v>5</v>
      </c>
      <c r="H6" s="325"/>
      <c r="I6" s="325"/>
      <c r="J6" s="325"/>
      <c r="K6" s="325"/>
      <c r="L6" s="288"/>
    </row>
    <row r="7" spans="1:12" ht="15.75">
      <c r="A7" s="267"/>
      <c r="B7" s="264"/>
      <c r="C7" s="30" t="s">
        <v>198</v>
      </c>
      <c r="D7" s="288"/>
      <c r="E7" s="276"/>
      <c r="F7" s="276"/>
      <c r="G7" s="276" t="s">
        <v>190</v>
      </c>
      <c r="H7" s="276"/>
      <c r="I7" s="276" t="s">
        <v>191</v>
      </c>
      <c r="J7" s="276"/>
      <c r="K7" s="276" t="s">
        <v>192</v>
      </c>
      <c r="L7" s="284"/>
    </row>
    <row r="8" spans="1:12" ht="16.5" thickBot="1">
      <c r="A8" s="268"/>
      <c r="B8" s="270"/>
      <c r="C8" s="30"/>
      <c r="D8" s="55" t="s">
        <v>2</v>
      </c>
      <c r="E8" s="56" t="s">
        <v>3</v>
      </c>
      <c r="F8" s="56" t="s">
        <v>4</v>
      </c>
      <c r="G8" s="56" t="s">
        <v>2</v>
      </c>
      <c r="H8" s="56" t="s">
        <v>3</v>
      </c>
      <c r="I8" s="56" t="s">
        <v>2</v>
      </c>
      <c r="J8" s="56" t="s">
        <v>3</v>
      </c>
      <c r="K8" s="56" t="s">
        <v>2</v>
      </c>
      <c r="L8" s="94" t="s">
        <v>3</v>
      </c>
    </row>
    <row r="9" spans="1:12" ht="19.5" customHeight="1" thickBot="1">
      <c r="A9" s="7">
        <v>1</v>
      </c>
      <c r="B9" s="15" t="s">
        <v>105</v>
      </c>
      <c r="C9" s="216">
        <v>0</v>
      </c>
      <c r="D9" s="27">
        <f>G9+I9+K9</f>
        <v>0</v>
      </c>
      <c r="E9" s="26">
        <f>SUM(H9++J9+L9)</f>
        <v>0</v>
      </c>
      <c r="F9" s="142" t="e">
        <f>E9/(D9+C9)*100</f>
        <v>#DIV/0!</v>
      </c>
      <c r="G9" s="106">
        <v>0</v>
      </c>
      <c r="H9" s="106">
        <v>0</v>
      </c>
      <c r="I9" s="106">
        <v>0</v>
      </c>
      <c r="J9" s="106">
        <v>0</v>
      </c>
      <c r="K9" s="27"/>
      <c r="L9" s="26"/>
    </row>
    <row r="10" spans="1:12" ht="20.25" customHeight="1">
      <c r="A10" s="7" t="s">
        <v>101</v>
      </c>
      <c r="B10" s="15" t="s">
        <v>103</v>
      </c>
      <c r="C10" s="216">
        <v>0</v>
      </c>
      <c r="D10" s="27">
        <f>G10+I10+K10</f>
        <v>268.38</v>
      </c>
      <c r="E10" s="27">
        <f>SUM(H10+J10+L10)</f>
        <v>0</v>
      </c>
      <c r="F10" s="27">
        <f>SUM(I10+K10+M10)</f>
        <v>0</v>
      </c>
      <c r="G10" s="27">
        <f>G11</f>
        <v>268.38</v>
      </c>
      <c r="H10" s="106">
        <v>0</v>
      </c>
      <c r="I10" s="27">
        <f>I11</f>
        <v>0</v>
      </c>
      <c r="J10" s="106">
        <v>0</v>
      </c>
      <c r="K10" s="27">
        <f>K11</f>
        <v>0</v>
      </c>
      <c r="L10" s="27">
        <v>0</v>
      </c>
    </row>
    <row r="11" spans="1:12" ht="18.75" customHeight="1">
      <c r="A11" s="18" t="s">
        <v>102</v>
      </c>
      <c r="B11" s="2" t="s">
        <v>104</v>
      </c>
      <c r="C11" s="216">
        <v>0</v>
      </c>
      <c r="D11" s="27">
        <f>G11+I11+K11</f>
        <v>268.38</v>
      </c>
      <c r="E11" s="27">
        <f>SUM(H11+J11+L11)</f>
        <v>268.38</v>
      </c>
      <c r="F11" s="27">
        <f>SUM(I11+K11+M11)</f>
        <v>0</v>
      </c>
      <c r="G11" s="27">
        <f>SUM(J11+L11+N11)</f>
        <v>268.38</v>
      </c>
      <c r="H11" s="106">
        <v>0</v>
      </c>
      <c r="I11" s="27">
        <f>SUM(L11+N11+P11)</f>
        <v>0</v>
      </c>
      <c r="J11" s="106">
        <v>268.38</v>
      </c>
      <c r="K11" s="27">
        <v>0</v>
      </c>
      <c r="L11" s="27">
        <v>0</v>
      </c>
    </row>
    <row r="12" spans="1:12" ht="18.75">
      <c r="A12" s="10"/>
      <c r="B12" s="2"/>
      <c r="C12" s="2"/>
      <c r="D12" s="3"/>
      <c r="E12" s="3"/>
      <c r="F12" s="3"/>
      <c r="G12" s="148"/>
      <c r="H12" s="148"/>
      <c r="I12" s="148"/>
      <c r="J12" s="148"/>
      <c r="K12" s="3"/>
      <c r="L12" s="3"/>
    </row>
    <row r="13" spans="1:12" ht="18.75">
      <c r="A13" s="18"/>
      <c r="B13" s="2"/>
      <c r="C13" s="2"/>
      <c r="D13" s="3"/>
      <c r="E13" s="3"/>
      <c r="F13" s="3"/>
      <c r="G13" s="148"/>
      <c r="H13" s="148"/>
      <c r="I13" s="148"/>
      <c r="J13" s="148"/>
      <c r="K13" s="3"/>
      <c r="L13" s="3"/>
    </row>
    <row r="14" spans="1:12" ht="18.75">
      <c r="A14" s="23"/>
      <c r="B14" s="2"/>
      <c r="C14" s="2"/>
      <c r="D14" s="3"/>
      <c r="E14" s="3"/>
      <c r="F14" s="3"/>
      <c r="G14" s="148"/>
      <c r="H14" s="148"/>
      <c r="I14" s="148"/>
      <c r="J14" s="148"/>
      <c r="K14" s="3"/>
      <c r="L14" s="3"/>
    </row>
    <row r="15" spans="1:12" ht="18" customHeight="1" thickBot="1">
      <c r="A15" s="149"/>
      <c r="B15" s="150" t="s">
        <v>9</v>
      </c>
      <c r="C15" s="225">
        <f>SUM(C9+C10)</f>
        <v>0</v>
      </c>
      <c r="D15" s="128">
        <f>SUM(G15+I15+K15)</f>
        <v>268.38</v>
      </c>
      <c r="E15" s="128">
        <f>SUM(H15+J15+L15)</f>
        <v>268.38</v>
      </c>
      <c r="F15" s="223">
        <f>E15/(D15+C15)*100</f>
        <v>100</v>
      </c>
      <c r="G15" s="128">
        <f>SUM(G10)</f>
        <v>268.38</v>
      </c>
      <c r="H15" s="128">
        <f>H9</f>
        <v>0</v>
      </c>
      <c r="I15" s="128">
        <f>I9</f>
        <v>0</v>
      </c>
      <c r="J15" s="128">
        <f>SUM(J10+J11)</f>
        <v>268.38</v>
      </c>
      <c r="K15" s="128">
        <f>K9</f>
        <v>0</v>
      </c>
      <c r="L15" s="128">
        <f>L9</f>
        <v>0</v>
      </c>
    </row>
    <row r="16" spans="1:12" ht="12.75">
      <c r="A16" s="2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20"/>
      <c r="B17" s="5" t="s">
        <v>10</v>
      </c>
      <c r="C17" s="5"/>
      <c r="D17" s="1"/>
      <c r="E17" s="1"/>
      <c r="F17" s="22"/>
      <c r="G17" s="1"/>
      <c r="H17" s="1"/>
      <c r="I17" s="5" t="s">
        <v>91</v>
      </c>
      <c r="J17" s="5" t="s">
        <v>92</v>
      </c>
      <c r="K17" s="1"/>
      <c r="L17" s="1"/>
    </row>
    <row r="18" spans="1:12" ht="12.75">
      <c r="A18" s="20"/>
      <c r="B18" s="1"/>
      <c r="C18" s="1"/>
      <c r="D18" s="1"/>
      <c r="E18" s="1"/>
      <c r="F18" s="21" t="s">
        <v>57</v>
      </c>
      <c r="G18" s="1"/>
      <c r="H18" s="1"/>
      <c r="I18" s="1"/>
      <c r="J18" s="1"/>
      <c r="K18" s="1"/>
      <c r="L18" s="1"/>
    </row>
  </sheetData>
  <sheetProtection/>
  <mergeCells count="11">
    <mergeCell ref="D6:F7"/>
    <mergeCell ref="G6:L6"/>
    <mergeCell ref="I7:J7"/>
    <mergeCell ref="G7:H7"/>
    <mergeCell ref="K7:L7"/>
    <mergeCell ref="K1:L1"/>
    <mergeCell ref="A2:L2"/>
    <mergeCell ref="A3:L3"/>
    <mergeCell ref="A4:L4"/>
    <mergeCell ref="A6:A8"/>
    <mergeCell ref="B6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28"/>
    </sheetView>
  </sheetViews>
  <sheetFormatPr defaultColWidth="9.00390625" defaultRowHeight="12.75"/>
  <sheetData>
    <row r="1" spans="1:10" ht="15.75">
      <c r="A1" s="277"/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.75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5.75">
      <c r="A3" s="277"/>
      <c r="B3" s="31"/>
      <c r="C3" s="31"/>
      <c r="D3" s="31"/>
      <c r="E3" s="31"/>
      <c r="F3" s="31"/>
      <c r="G3" s="31"/>
      <c r="H3" s="31"/>
      <c r="I3" s="31"/>
      <c r="J3" s="31"/>
    </row>
    <row r="4" spans="1:10" ht="18.75">
      <c r="A4" s="32"/>
      <c r="B4" s="33"/>
      <c r="C4" s="33"/>
      <c r="D4" s="34"/>
      <c r="E4" s="33"/>
      <c r="F4" s="33"/>
      <c r="G4" s="33"/>
      <c r="H4" s="33"/>
      <c r="I4" s="33"/>
      <c r="J4" s="33"/>
    </row>
    <row r="5" spans="1:10" ht="18.75">
      <c r="A5" s="32"/>
      <c r="B5" s="34"/>
      <c r="C5" s="33"/>
      <c r="D5" s="34"/>
      <c r="E5" s="34"/>
      <c r="F5" s="33"/>
      <c r="G5" s="34"/>
      <c r="H5" s="33"/>
      <c r="I5" s="34"/>
      <c r="J5" s="33"/>
    </row>
    <row r="6" spans="1:10" ht="18.75">
      <c r="A6" s="32"/>
      <c r="B6" s="34"/>
      <c r="C6" s="35"/>
      <c r="D6" s="34"/>
      <c r="E6" s="36"/>
      <c r="F6" s="36"/>
      <c r="G6" s="36"/>
      <c r="H6" s="36"/>
      <c r="I6" s="34"/>
      <c r="J6" s="36"/>
    </row>
    <row r="7" spans="1:10" ht="18.75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ht="18.75">
      <c r="A8" s="32"/>
      <c r="B8" s="34"/>
      <c r="C8" s="33"/>
      <c r="D8" s="34"/>
      <c r="E8" s="33"/>
      <c r="F8" s="36"/>
      <c r="G8" s="36"/>
      <c r="H8" s="36"/>
      <c r="I8" s="34"/>
      <c r="J8" s="36"/>
    </row>
    <row r="9" spans="1:10" ht="18.75">
      <c r="A9" s="32"/>
      <c r="B9" s="36"/>
      <c r="C9" s="33"/>
      <c r="D9" s="34"/>
      <c r="E9" s="36"/>
      <c r="F9" s="36"/>
      <c r="G9" s="36"/>
      <c r="H9" s="36"/>
      <c r="I9" s="36"/>
      <c r="J9" s="36"/>
    </row>
    <row r="10" spans="1:10" ht="18.75">
      <c r="A10" s="32"/>
      <c r="B10" s="34"/>
      <c r="C10" s="33"/>
      <c r="D10" s="34"/>
      <c r="E10" s="33"/>
      <c r="F10" s="33"/>
      <c r="G10" s="33"/>
      <c r="H10" s="33"/>
      <c r="I10" s="33"/>
      <c r="J10" s="33"/>
    </row>
    <row r="11" spans="1:10" ht="18.75">
      <c r="A11" s="32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8.75">
      <c r="A12" s="32"/>
      <c r="B12" s="34"/>
      <c r="C12" s="33"/>
      <c r="D12" s="34"/>
      <c r="E12" s="33"/>
      <c r="F12" s="33"/>
      <c r="G12" s="33"/>
      <c r="H12" s="33"/>
      <c r="I12" s="33"/>
      <c r="J12" s="36"/>
    </row>
    <row r="13" spans="1:10" ht="18.75">
      <c r="A13" s="32"/>
      <c r="B13" s="34"/>
      <c r="C13" s="33"/>
      <c r="D13" s="34"/>
      <c r="E13" s="33"/>
      <c r="F13" s="33"/>
      <c r="G13" s="33"/>
      <c r="H13" s="33"/>
      <c r="I13" s="33"/>
      <c r="J13" s="33"/>
    </row>
    <row r="14" spans="1:10" ht="18.75">
      <c r="A14" s="32"/>
      <c r="B14" s="34"/>
      <c r="C14" s="34"/>
      <c r="D14" s="34"/>
      <c r="E14" s="33"/>
      <c r="F14" s="33"/>
      <c r="G14" s="33"/>
      <c r="H14" s="33"/>
      <c r="I14" s="33"/>
      <c r="J14" s="33"/>
    </row>
    <row r="15" spans="1:10" ht="18.75">
      <c r="A15" s="32"/>
      <c r="B15" s="36"/>
      <c r="C15" s="33"/>
      <c r="D15" s="33"/>
      <c r="E15" s="36"/>
      <c r="F15" s="36"/>
      <c r="G15" s="36"/>
      <c r="H15" s="36"/>
      <c r="I15" s="36"/>
      <c r="J15" s="36"/>
    </row>
    <row r="16" spans="1:10" ht="18.75">
      <c r="A16" s="32"/>
      <c r="B16" s="34"/>
      <c r="C16" s="33"/>
      <c r="D16" s="34"/>
      <c r="E16" s="34"/>
      <c r="F16" s="34"/>
      <c r="G16" s="34"/>
      <c r="H16" s="34"/>
      <c r="I16" s="34"/>
      <c r="J16" s="34"/>
    </row>
    <row r="17" spans="1:10" ht="18.75">
      <c r="A17" s="32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8.75">
      <c r="A18" s="32"/>
      <c r="B18" s="34"/>
      <c r="C18" s="33"/>
      <c r="D18" s="37"/>
      <c r="E18" s="33"/>
      <c r="F18" s="33"/>
      <c r="G18" s="33"/>
      <c r="H18" s="33"/>
      <c r="I18" s="33"/>
      <c r="J18" s="33"/>
    </row>
    <row r="19" spans="1:10" ht="18.75">
      <c r="A19" s="32"/>
      <c r="B19" s="34"/>
      <c r="C19" s="33"/>
      <c r="D19" s="34"/>
      <c r="E19" s="36"/>
      <c r="F19" s="36"/>
      <c r="G19" s="34"/>
      <c r="H19" s="34"/>
      <c r="I19" s="34"/>
      <c r="J19" s="33"/>
    </row>
    <row r="20" spans="1:10" ht="18.75">
      <c r="A20" s="32"/>
      <c r="B20" s="34"/>
      <c r="C20" s="33"/>
      <c r="D20" s="33"/>
      <c r="E20" s="33"/>
      <c r="F20" s="33"/>
      <c r="G20" s="33"/>
      <c r="H20" s="33"/>
      <c r="I20" s="36"/>
      <c r="J20" s="33"/>
    </row>
    <row r="21" spans="1:10" ht="18.75">
      <c r="A21" s="32"/>
      <c r="B21" s="34"/>
      <c r="C21" s="33"/>
      <c r="D21" s="34"/>
      <c r="E21" s="36"/>
      <c r="F21" s="36"/>
      <c r="G21" s="36"/>
      <c r="H21" s="36"/>
      <c r="I21" s="36"/>
      <c r="J21" s="33"/>
    </row>
    <row r="22" spans="1:10" ht="18.75">
      <c r="A22" s="32"/>
      <c r="B22" s="34"/>
      <c r="C22" s="33"/>
      <c r="D22" s="34"/>
      <c r="E22" s="33"/>
      <c r="F22" s="33"/>
      <c r="G22" s="33"/>
      <c r="H22" s="33"/>
      <c r="I22" s="33"/>
      <c r="J22" s="33"/>
    </row>
    <row r="23" spans="1:10" ht="18.75">
      <c r="A23" s="32"/>
      <c r="B23" s="34"/>
      <c r="C23" s="33"/>
      <c r="D23" s="34"/>
      <c r="E23" s="34"/>
      <c r="F23" s="34"/>
      <c r="G23" s="34"/>
      <c r="H23" s="34"/>
      <c r="I23" s="34"/>
      <c r="J23" s="33"/>
    </row>
    <row r="24" spans="1:10" ht="18.75">
      <c r="A24" s="32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8.75">
      <c r="A25" s="32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8.75">
      <c r="A26" s="32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8.75">
      <c r="A27" s="32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8.75">
      <c r="A28" s="32"/>
      <c r="B28" s="34"/>
      <c r="C28" s="34"/>
      <c r="D28" s="34"/>
      <c r="E28" s="34"/>
      <c r="F28" s="34"/>
      <c r="G28" s="34"/>
      <c r="H28" s="34"/>
      <c r="I28" s="34"/>
      <c r="J28" s="34"/>
    </row>
  </sheetData>
  <sheetProtection/>
  <mergeCells count="6">
    <mergeCell ref="A1:A3"/>
    <mergeCell ref="B1:D2"/>
    <mergeCell ref="E1:J1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Work</cp:lastModifiedBy>
  <cp:lastPrinted>2017-07-17T11:15:18Z</cp:lastPrinted>
  <dcterms:created xsi:type="dcterms:W3CDTF">2016-03-28T07:13:45Z</dcterms:created>
  <dcterms:modified xsi:type="dcterms:W3CDTF">2017-10-18T13:55:25Z</dcterms:modified>
  <cp:category/>
  <cp:version/>
  <cp:contentType/>
  <cp:contentStatus/>
</cp:coreProperties>
</file>