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activeTab="1"/>
  </bookViews>
  <sheets>
    <sheet name="1-10" sheetId="1" r:id="rId1"/>
    <sheet name="11" sheetId="7" r:id="rId2"/>
  </sheets>
  <definedNames>
    <definedName name="_xlnm.Print_Titles" localSheetId="1">'11'!$2:$3</definedName>
    <definedName name="_xlnm.Print_Area" localSheetId="1">'11'!$A$1:$G$82</definedName>
  </definedNames>
  <calcPr calcId="124519"/>
</workbook>
</file>

<file path=xl/calcChain.xml><?xml version="1.0" encoding="utf-8"?>
<calcChain xmlns="http://schemas.openxmlformats.org/spreadsheetml/2006/main">
  <c r="C46" i="1"/>
  <c r="D46"/>
  <c r="J60" i="7"/>
  <c r="F60"/>
  <c r="F62"/>
  <c r="F61"/>
  <c r="F66"/>
  <c r="F65"/>
  <c r="D39" i="1"/>
  <c r="C38"/>
  <c r="I68" i="7"/>
  <c r="G66"/>
  <c r="F64" l="1"/>
  <c r="B4"/>
  <c r="B58"/>
  <c r="D38" i="1" l="1"/>
  <c r="F70" i="7"/>
  <c r="G70" s="1"/>
  <c r="F69"/>
  <c r="G69" s="1"/>
  <c r="G65"/>
  <c r="G64"/>
  <c r="G62"/>
  <c r="G61"/>
  <c r="E57"/>
  <c r="G57" s="1"/>
  <c r="E56"/>
  <c r="G56" s="1"/>
  <c r="E54"/>
  <c r="G54" s="1"/>
  <c r="E53"/>
  <c r="G53" s="1"/>
  <c r="E52"/>
  <c r="G52" s="1"/>
  <c r="E47"/>
  <c r="E46"/>
  <c r="E44"/>
  <c r="E43"/>
  <c r="E41"/>
  <c r="E40"/>
  <c r="G37"/>
  <c r="G36"/>
  <c r="G35" s="1"/>
  <c r="F35"/>
  <c r="E35"/>
  <c r="G34"/>
  <c r="E34"/>
  <c r="G33"/>
  <c r="E33"/>
  <c r="G32"/>
  <c r="F32"/>
  <c r="E32"/>
  <c r="E55" s="1"/>
  <c r="G55" s="1"/>
  <c r="G31"/>
  <c r="G44" s="1"/>
  <c r="G30"/>
  <c r="G43" s="1"/>
  <c r="E30"/>
  <c r="F29"/>
  <c r="E29"/>
  <c r="E42" s="1"/>
  <c r="E28"/>
  <c r="G28" s="1"/>
  <c r="E27"/>
  <c r="G27" s="1"/>
  <c r="G26" s="1"/>
  <c r="F26"/>
  <c r="G25"/>
  <c r="G47" s="1"/>
  <c r="G24"/>
  <c r="G46" s="1"/>
  <c r="F23"/>
  <c r="E23"/>
  <c r="E45" s="1"/>
  <c r="E22"/>
  <c r="E50" s="1"/>
  <c r="G50" s="1"/>
  <c r="E21"/>
  <c r="E49" s="1"/>
  <c r="G49" s="1"/>
  <c r="F20"/>
  <c r="G18"/>
  <c r="G17"/>
  <c r="F16"/>
  <c r="E16"/>
  <c r="G16" s="1"/>
  <c r="G15"/>
  <c r="G14"/>
  <c r="F13"/>
  <c r="E13"/>
  <c r="G13" s="1"/>
  <c r="G12"/>
  <c r="E12"/>
  <c r="G11"/>
  <c r="E11"/>
  <c r="F10"/>
  <c r="E10"/>
  <c r="G10" s="1"/>
  <c r="E9"/>
  <c r="G9" s="1"/>
  <c r="E8"/>
  <c r="G8" s="1"/>
  <c r="F7"/>
  <c r="G6"/>
  <c r="F68" l="1"/>
  <c r="G60"/>
  <c r="G68" s="1"/>
  <c r="G23"/>
  <c r="G45" s="1"/>
  <c r="G29"/>
  <c r="E39"/>
  <c r="E7"/>
  <c r="G7" s="1"/>
  <c r="E20"/>
  <c r="G21"/>
  <c r="G22"/>
  <c r="E26"/>
  <c r="G40"/>
  <c r="G41"/>
  <c r="E48" l="1"/>
  <c r="G48" s="1"/>
  <c r="G20"/>
  <c r="G42"/>
  <c r="G39"/>
  <c r="C48" i="1" l="1"/>
  <c r="E47"/>
  <c r="D48" l="1"/>
  <c r="D40" l="1"/>
  <c r="C40"/>
  <c r="E39"/>
  <c r="E46" l="1"/>
  <c r="E48" s="1"/>
  <c r="E38"/>
  <c r="E40" s="1"/>
</calcChain>
</file>

<file path=xl/sharedStrings.xml><?xml version="1.0" encoding="utf-8"?>
<sst xmlns="http://schemas.openxmlformats.org/spreadsheetml/2006/main" count="225" uniqueCount="115">
  <si>
    <t>ЗАТВЕРДЖЕНО</t>
  </si>
  <si>
    <t>ПАСПОРТ</t>
  </si>
  <si>
    <t>№ з/п</t>
  </si>
  <si>
    <t>Спеціальний фонд</t>
  </si>
  <si>
    <t>Усього</t>
  </si>
  <si>
    <t>Одиниця виміру</t>
  </si>
  <si>
    <t>Джерело інформації</t>
  </si>
  <si>
    <t>ПОГОДЖЕНО:</t>
  </si>
  <si>
    <t xml:space="preserve">               (КПКВК МБ)                             (найменування головного розпорядника) </t>
  </si>
  <si>
    <t xml:space="preserve">               (КПКВК МБ)                             (найменування відповідального виконавця) </t>
  </si>
  <si>
    <r>
      <t xml:space="preserve">                 (КПКВК МБ)               (КФКВК)</t>
    </r>
    <r>
      <rPr>
        <vertAlign val="superscript"/>
        <sz val="6"/>
        <color theme="1"/>
        <rFont val="Times New Roman"/>
        <family val="1"/>
        <charset val="204"/>
      </rPr>
      <t>1</t>
    </r>
    <r>
      <rPr>
        <sz val="6"/>
        <color theme="1"/>
        <rFont val="Times New Roman"/>
        <family val="1"/>
        <charset val="204"/>
      </rPr>
      <t xml:space="preserve">                     (найменування бюджетної програми) </t>
    </r>
  </si>
  <si>
    <t>Загальний фонд</t>
  </si>
  <si>
    <t>Затрат</t>
  </si>
  <si>
    <t>кількість установ</t>
  </si>
  <si>
    <t>кількість штатних одиниць</t>
  </si>
  <si>
    <t>кількість ліжок у звичайних стаціонарах</t>
  </si>
  <si>
    <t>Продукту</t>
  </si>
  <si>
    <t>кількість лікарських відвідувань</t>
  </si>
  <si>
    <t>кількість ліжко/днів у звичайних стаціонарах</t>
  </si>
  <si>
    <t>Ефективності</t>
  </si>
  <si>
    <t>Якості</t>
  </si>
  <si>
    <t>од.</t>
  </si>
  <si>
    <t>шт.од.</t>
  </si>
  <si>
    <t>днів</t>
  </si>
  <si>
    <t>%</t>
  </si>
  <si>
    <t>Павлоградської міської ради</t>
  </si>
  <si>
    <t>_______________________________</t>
  </si>
  <si>
    <t>Наказ відділу охорони здоров’я</t>
  </si>
  <si>
    <t>Наказ МОЗ № 308/519 від 05.10.2005р. "Про впорядкування умов оплати праці працівників закладів охорони здоров'я та установ соціального захисту населення "</t>
  </si>
  <si>
    <t>Звіт про виконання  плану по  штатах і контингентах закладів охорони здоров’я  Форма 3/4 графа 010.</t>
  </si>
  <si>
    <t>Статистичний звіт Форма  № 20 «Звіт лікувально-профілактичного закладу» (річна) табл. 3100, графа 1.</t>
  </si>
  <si>
    <t>1.  0700000  Відділ охорони здоров"я Павлоградської міської ради</t>
  </si>
  <si>
    <t>2.   0710000  Відділ охорони здоров"я Павлоградської міської ради</t>
  </si>
  <si>
    <t>3.  0712010    0731           Багатопрофільна стаціонарна медична допомога населенню</t>
  </si>
  <si>
    <t>Наказ Міністерства фінансів України від 20.09.2017 р. № 793 «Про затвердження складових програмної класифікації видатків та кредитування місцевих бюджетів» (із змінами від 29.12.2017 № 1181);
Подробиці: https://buhgalter.com.ua/dovidnik/byudzhetna-klasifikatsiya/timchasova-klasifikatsiya-vidatkiv-ta-kredituvannya-dlya-byudzhetiv/</t>
  </si>
  <si>
    <t>Наказ Міністерства фінансів України</t>
  </si>
  <si>
    <t>Наказ Міністерства фінансів України, Міністерства охорони здоров'я України від 26 травня 2010 року N 283/437 "Про затвердження Типового переліку бюджетних програм та результативних показників їх виконання для місцевих бюджетів у галузі "Охорона здоров'я";</t>
  </si>
  <si>
    <t>26.08.2014  № 836</t>
  </si>
  <si>
    <t xml:space="preserve">5. Підстави для виконання бюджетної програми:   </t>
  </si>
  <si>
    <t>Напрями використання бюджетних коштів:</t>
  </si>
  <si>
    <t>Завдання</t>
  </si>
  <si>
    <t>Показник</t>
  </si>
  <si>
    <t>Штатний розпис на 2019 рік.</t>
  </si>
  <si>
    <t xml:space="preserve">бюджетної програми місцевого бюджету на 2019 рік </t>
  </si>
  <si>
    <t>(у редакції наказу Міністерства фінансів України від 29.12.2048 №1209</t>
  </si>
  <si>
    <t xml:space="preserve">Забезпечення надання населенню амбулаторно-поліклінічної допомоги.Забезпечення надання населенню стаціонарної медичної допомоги                         </t>
  </si>
  <si>
    <t>Рішення міської ради від 11.12.2018р. №1448-44/VІІ "Про місцевий бюджет на 2019 рік" (зі змінами);</t>
  </si>
  <si>
    <t>6. Цілі державної політики, на досягнення яких спрямована реалізація бюджетної програми</t>
  </si>
  <si>
    <t>Зростання показників здоров’я населення та збільшення фінансової захищеності населення</t>
  </si>
  <si>
    <t>7. Мета бюджетної програми:  Підвищення рівня надання медичної допомоги та збереження здоров"я населення.</t>
  </si>
  <si>
    <t>8. Завдання бюджетної програми.</t>
  </si>
  <si>
    <t>9. Обсяги фінансування бюджетної програми у розрізі підпрограм та завдань</t>
  </si>
  <si>
    <t>10. Перелік регіональних цільових програм, які виконуються у складі бюджетної програми</t>
  </si>
  <si>
    <t xml:space="preserve">Найменування місцевої/ регіональної програми </t>
  </si>
  <si>
    <t>Програма "Здоров"я павлоградців на 2015-2019роки"</t>
  </si>
  <si>
    <t>Статистичний звіт Форма  № 20 «Звіт лікувально-профілактичного закладу» (річна) табл. 3100, графа 7.  рядок 78  - рядок 79 (анастез.)</t>
  </si>
  <si>
    <t>обсяг видатків на придбання обладнання</t>
  </si>
  <si>
    <t>грн.</t>
  </si>
  <si>
    <t>Кошторис на 2019 рік, довідки про зміни кошторису на 2019 рік.</t>
  </si>
  <si>
    <t>кількість одиниць придбаного обладнання</t>
  </si>
  <si>
    <t>одиниць</t>
  </si>
  <si>
    <t>Договір з постачальниками (система електронних державних закупівель «ProZorro»)</t>
  </si>
  <si>
    <t>Розрахунково (відношення видатків на забезпечення обладнанням, до кількості одиниць придбаного обладнання).</t>
  </si>
  <si>
    <t>відсоток освоєння коштів на придбання предметів довгострокового користування</t>
  </si>
  <si>
    <t>Розрахунково (відношення планових асигнуваннь по спеціальному фонду до касових видатків по спеціальному фонду).</t>
  </si>
  <si>
    <t>завантаженість ліжкового фонду у звичайних стаціонарах</t>
  </si>
  <si>
    <t xml:space="preserve">Дата погодження </t>
  </si>
  <si>
    <t xml:space="preserve">М. П. </t>
  </si>
  <si>
    <t>11 Результативні показники бюджетної програми:</t>
  </si>
  <si>
    <t>аналізатор ПМЛ4</t>
  </si>
  <si>
    <t>ноутбук ПМЛ 4</t>
  </si>
  <si>
    <t xml:space="preserve">тренажерів </t>
  </si>
  <si>
    <t>ЕКГ</t>
  </si>
  <si>
    <t>Холтер до ЕКГ</t>
  </si>
  <si>
    <t>у т.ч. ПМЛ № 1</t>
  </si>
  <si>
    <t xml:space="preserve">         ПМЛ № 4</t>
  </si>
  <si>
    <t>кількість ліжок у денних стаціонарах</t>
  </si>
  <si>
    <t>кількість пролікованих у денних стаціонарах</t>
  </si>
  <si>
    <t>Статистичний звіт Форма  № 20 «Звіт лікувально-профілактичного закладу» (річна) табл. 1004, графа 1.  рядок 15</t>
  </si>
  <si>
    <t>осіб</t>
  </si>
  <si>
    <t>навантаження на 1 ліжко денного стаціонару</t>
  </si>
  <si>
    <t>з них: лікарів клініко-діагностичного відділення</t>
  </si>
  <si>
    <t xml:space="preserve">Статистична звітність Форма №12  "Звіт про захворювання, зареєстровані у хворих, які проживають у районі обслуговування ЛПЗ" (річна)  за звітний рік табл.1000 графа 5+ табл.2000 графа 3 + табл.3000 графа 3 </t>
  </si>
  <si>
    <t xml:space="preserve">рівень захворюваності порівняно з попереднім роком </t>
  </si>
  <si>
    <t>кількість померлих у звичайних стаціонарах</t>
  </si>
  <si>
    <t>Форма  № 20 «Звіт лікувально-профілактичного закладу» (річна) таблиця 3100 рядок 78 гр.6</t>
  </si>
  <si>
    <t>Розрахунково ( Статистична звітність Форма №12  "Звіт про захворювання, зареєстровані у хворих, які проживають у районі обслуговування ЛПЗ" (річна) відношення суми кількісті захворівших за звітний  рік - табл.1000 графа 5, табл.2000 графа 3, табл.3000 графа 3  до суми за попередній рік табл.1000 графа 5, табл.2000 графа 3, табл.3000 графа 3 та помножити на 100)</t>
  </si>
  <si>
    <t>кількість пролікованих у звичайних стаціонарах (середня)</t>
  </si>
  <si>
    <t>Форма  № 20 «Звіт лікувально-профілактичного закладу» (річна) таблиця 3100 суми гр.3, гр.5, гр.6 поділеної на 2</t>
  </si>
  <si>
    <t>кількість осіб, що захворіли вперше</t>
  </si>
  <si>
    <t>відсоток летальності від середньої кількості пролікованих у звичайному стаціонарі</t>
  </si>
  <si>
    <r>
      <t>Розрахунково ( відношення кількість померлих у звичайних стаціонарах до кількість пролікованих у звичайних стаціонарах (середня) та помножити на 100</t>
    </r>
    <r>
      <rPr>
        <i/>
        <sz val="12"/>
        <color theme="1"/>
        <rFont val="Times New Roman"/>
        <family val="1"/>
        <charset val="204"/>
      </rPr>
      <t>)</t>
    </r>
  </si>
  <si>
    <t xml:space="preserve">середня тривалість перебування у звичайному стаціонарі </t>
  </si>
  <si>
    <t xml:space="preserve">Розрахунково (відношення кількісті лікарських відвідувань до кількісті лікарів клініко-діагностичного відділення) </t>
  </si>
  <si>
    <t>кількість лікарських відвідувань на 1 лікаря клініко-діагностичного відділення</t>
  </si>
  <si>
    <t xml:space="preserve">Розрахунково (відношення кількості ліжко/днів у звичайних стаціонарах до кількості ліжок у звичайних стаціонарах) </t>
  </si>
  <si>
    <t xml:space="preserve">Розрахунково (відношення кількості ліжко/днів у звичайних стаціонарах до до кількість пролікованих у звичайних стаціонарах (середня) ) </t>
  </si>
  <si>
    <t>Статистичний звіт Форма  № 20 «Звіт лікувально-профілактичного закладу» (річна) табл. 1004, графа 1.  рядок 13</t>
  </si>
  <si>
    <t>Статистичний звіт Форма  № 20 «Звіт лікувально-профілактичного закладу» (річна) табл. 2100,  графа 1 +  графа 7 (загальний фонд),   табл. 2102 число відвідувань у відділеннях на госпрозрахунку.</t>
  </si>
  <si>
    <t>Начальник фінансового управління</t>
  </si>
  <si>
    <t>Р.В. Роїк</t>
  </si>
  <si>
    <t>модем ІМОД для коректора об"єму газу</t>
  </si>
  <si>
    <t xml:space="preserve">Комплексна програма  “Захист населення і територій від надзвичайних ситуацій техногенного та природного характеру в м.Павлоград на 2018-2021 роки" </t>
  </si>
  <si>
    <t>Створення умов для надання населенню належної стаціонарної та консультативно-діагностичної медичної  допомоги у багатопрофільних лікарнях, у тому числі видатки на інформатизацію</t>
  </si>
  <si>
    <t>Придбання предметів довгострокового користування, у тому числі видатки на інформатизацію</t>
  </si>
  <si>
    <t>ноутбук ПМЛ1</t>
  </si>
  <si>
    <t>середні видатки на придбання 1 одиниці обладнання</t>
  </si>
  <si>
    <t xml:space="preserve"> у тому числі загального фонду –103 288 512 гривень та спеціального фонду – 5 666 767,74 гривень.</t>
  </si>
  <si>
    <t xml:space="preserve">4. Обсяг бюджетних призначень/бюджетних асигнувань - 108 955 279,74 гривень, </t>
  </si>
  <si>
    <t xml:space="preserve">Начальник відділу охорони здоров’я </t>
  </si>
  <si>
    <t>Ю.С. Дейнеженко</t>
  </si>
  <si>
    <t>Рішення міської ради від 25.10.2019р. № 1885-56/VІІ, від 29.10.2019р. №1900-57/VІІ "Про внесення змін до рішення міської ради від 11.12.2018р. №1448-44/VІІ "Про місцевий бюджет на 2019 рік".</t>
  </si>
  <si>
    <t>Рішення міської ради від 25.10.2019р. №1878-56/VІІ "Про внесення змін до міської програми "Здоров"я павлоградців на 2015-2019 роки";</t>
  </si>
  <si>
    <t>монітор пацієнта</t>
  </si>
  <si>
    <t>«06» листопада 2019 р. № 83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</si>
</sst>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.00_ ;\-#,##0.00\ "/>
  </numFmts>
  <fonts count="2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vertAlign val="superscript"/>
      <sz val="6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1" fillId="0" borderId="1" xfId="0" applyFont="1" applyBorder="1" applyAlignment="1"/>
    <xf numFmtId="0" fontId="10" fillId="0" borderId="0" xfId="0" applyFont="1" applyAlignment="1">
      <alignment horizontal="left"/>
    </xf>
    <xf numFmtId="0" fontId="0" fillId="0" borderId="0" xfId="0" applyBorder="1"/>
    <xf numFmtId="0" fontId="1" fillId="2" borderId="0" xfId="0" applyFont="1" applyFill="1" applyAlignment="1">
      <alignment vertical="center"/>
    </xf>
    <xf numFmtId="0" fontId="0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2" borderId="0" xfId="0" applyFill="1"/>
    <xf numFmtId="0" fontId="0" fillId="2" borderId="0" xfId="0" applyFill="1" applyAlignment="1"/>
    <xf numFmtId="0" fontId="15" fillId="0" borderId="0" xfId="0" applyFont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0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/>
    <xf numFmtId="0" fontId="1" fillId="0" borderId="0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4" fillId="0" borderId="3" xfId="0" applyFont="1" applyBorder="1" applyAlignment="1">
      <alignment vertical="top" wrapText="1"/>
    </xf>
    <xf numFmtId="3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166" fontId="2" fillId="2" borderId="2" xfId="1" applyNumberFormat="1" applyFont="1" applyFill="1" applyBorder="1" applyAlignment="1">
      <alignment horizontal="right" vertical="center" wrapText="1"/>
    </xf>
    <xf numFmtId="166" fontId="2" fillId="2" borderId="2" xfId="3" applyNumberFormat="1" applyFont="1" applyFill="1" applyBorder="1" applyAlignment="1">
      <alignment horizontal="right" vertical="center" wrapText="1"/>
    </xf>
    <xf numFmtId="166" fontId="2" fillId="0" borderId="2" xfId="3" applyNumberFormat="1" applyFont="1" applyFill="1" applyBorder="1" applyAlignment="1">
      <alignment horizontal="right" vertical="center" wrapText="1"/>
    </xf>
    <xf numFmtId="166" fontId="2" fillId="2" borderId="3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0" fillId="2" borderId="2" xfId="0" applyFill="1" applyBorder="1"/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/>
    <xf numFmtId="1" fontId="4" fillId="2" borderId="2" xfId="0" applyNumberFormat="1" applyFont="1" applyFill="1" applyBorder="1" applyAlignment="1">
      <alignment horizontal="center" vertical="center" wrapText="1"/>
    </xf>
    <xf numFmtId="1" fontId="0" fillId="2" borderId="2" xfId="0" applyNumberFormat="1" applyFont="1" applyFill="1" applyBorder="1"/>
    <xf numFmtId="0" fontId="2" fillId="0" borderId="2" xfId="0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0" fillId="2" borderId="2" xfId="0" applyNumberFormat="1" applyFill="1" applyBorder="1"/>
    <xf numFmtId="2" fontId="0" fillId="0" borderId="2" xfId="0" applyNumberFormat="1" applyFill="1" applyBorder="1"/>
    <xf numFmtId="16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2" fontId="0" fillId="2" borderId="2" xfId="0" applyNumberFormat="1" applyFont="1" applyFill="1" applyBorder="1"/>
    <xf numFmtId="2" fontId="0" fillId="0" borderId="2" xfId="0" applyNumberFormat="1" applyFont="1" applyFill="1" applyBorder="1"/>
    <xf numFmtId="0" fontId="4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3" fontId="4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top"/>
    </xf>
    <xf numFmtId="0" fontId="0" fillId="3" borderId="0" xfId="0" applyFill="1"/>
    <xf numFmtId="0" fontId="11" fillId="2" borderId="0" xfId="0" applyFont="1" applyFill="1" applyAlignment="1"/>
    <xf numFmtId="0" fontId="11" fillId="2" borderId="0" xfId="0" applyFont="1" applyFill="1"/>
    <xf numFmtId="0" fontId="12" fillId="2" borderId="0" xfId="0" applyFont="1" applyFill="1"/>
    <xf numFmtId="0" fontId="13" fillId="2" borderId="0" xfId="0" applyFont="1" applyFill="1" applyBorder="1"/>
    <xf numFmtId="0" fontId="11" fillId="2" borderId="0" xfId="0" applyFont="1" applyFill="1" applyBorder="1"/>
    <xf numFmtId="0" fontId="2" fillId="2" borderId="7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/>
    <xf numFmtId="0" fontId="0" fillId="2" borderId="0" xfId="0" applyFill="1" applyAlignment="1">
      <alignment horizontal="center"/>
    </xf>
    <xf numFmtId="0" fontId="13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justify" vertical="top" wrapText="1"/>
    </xf>
    <xf numFmtId="14" fontId="21" fillId="2" borderId="0" xfId="0" applyNumberFormat="1" applyFont="1" applyFill="1"/>
    <xf numFmtId="2" fontId="0" fillId="0" borderId="0" xfId="0" applyNumberFormat="1"/>
    <xf numFmtId="0" fontId="1" fillId="2" borderId="0" xfId="0" applyFont="1" applyFill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2" borderId="0" xfId="2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8" fillId="0" borderId="3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19" fillId="0" borderId="3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16" fillId="2" borderId="0" xfId="0" applyFont="1" applyFill="1" applyAlignment="1">
      <alignment horizontal="left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view="pageBreakPreview" zoomScaleSheetLayoutView="100" workbookViewId="0">
      <selection activeCell="E8" sqref="E8"/>
    </sheetView>
  </sheetViews>
  <sheetFormatPr defaultRowHeight="15"/>
  <cols>
    <col min="1" max="1" width="6" customWidth="1"/>
    <col min="2" max="2" width="58.42578125" customWidth="1"/>
    <col min="3" max="3" width="23.85546875" customWidth="1"/>
    <col min="4" max="4" width="22.42578125" customWidth="1"/>
    <col min="5" max="5" width="30.28515625" customWidth="1"/>
  </cols>
  <sheetData>
    <row r="1" spans="1:5">
      <c r="E1" s="20" t="s">
        <v>0</v>
      </c>
    </row>
    <row r="2" spans="1:5" ht="13.5" customHeight="1">
      <c r="E2" s="20" t="s">
        <v>35</v>
      </c>
    </row>
    <row r="3" spans="1:5" ht="13.5" customHeight="1">
      <c r="E3" s="20" t="s">
        <v>37</v>
      </c>
    </row>
    <row r="4" spans="1:5" ht="24" customHeight="1">
      <c r="E4" s="38" t="s">
        <v>44</v>
      </c>
    </row>
    <row r="5" spans="1:5" ht="13.5" customHeight="1">
      <c r="E5" s="6" t="s">
        <v>0</v>
      </c>
    </row>
    <row r="6" spans="1:5" ht="17.25" customHeight="1">
      <c r="E6" s="6" t="s">
        <v>27</v>
      </c>
    </row>
    <row r="7" spans="1:5" ht="14.25" customHeight="1">
      <c r="E7" s="6" t="s">
        <v>25</v>
      </c>
    </row>
    <row r="8" spans="1:5" ht="14.25" customHeight="1">
      <c r="E8" s="153" t="s">
        <v>114</v>
      </c>
    </row>
    <row r="9" spans="1:5" ht="19.5" customHeight="1">
      <c r="A9" s="130" t="s">
        <v>1</v>
      </c>
      <c r="B9" s="130"/>
      <c r="C9" s="130"/>
      <c r="D9" s="130"/>
      <c r="E9" s="130"/>
    </row>
    <row r="10" spans="1:5" ht="20.25" customHeight="1">
      <c r="A10" s="131" t="s">
        <v>43</v>
      </c>
      <c r="B10" s="131"/>
      <c r="C10" s="131"/>
      <c r="D10" s="131"/>
      <c r="E10" s="131"/>
    </row>
    <row r="11" spans="1:5" s="11" customFormat="1" ht="20.25" customHeight="1">
      <c r="A11" s="5" t="s">
        <v>31</v>
      </c>
      <c r="B11" s="12"/>
      <c r="C11" s="12"/>
      <c r="D11" s="12"/>
      <c r="E11" s="12"/>
    </row>
    <row r="12" spans="1:5" s="11" customFormat="1" ht="13.5" customHeight="1">
      <c r="A12" s="3" t="s">
        <v>8</v>
      </c>
    </row>
    <row r="13" spans="1:5" s="11" customFormat="1" ht="19.5" customHeight="1">
      <c r="A13" s="5" t="s">
        <v>32</v>
      </c>
      <c r="B13" s="12"/>
      <c r="C13" s="12"/>
      <c r="D13" s="12"/>
      <c r="E13" s="12"/>
    </row>
    <row r="14" spans="1:5" s="11" customFormat="1">
      <c r="A14" s="4" t="s">
        <v>9</v>
      </c>
    </row>
    <row r="15" spans="1:5" s="11" customFormat="1" ht="19.5" customHeight="1">
      <c r="A15" s="5" t="s">
        <v>33</v>
      </c>
      <c r="B15" s="12"/>
      <c r="C15" s="12"/>
      <c r="D15" s="12"/>
      <c r="E15" s="12"/>
    </row>
    <row r="16" spans="1:5" s="11" customFormat="1">
      <c r="A16" s="3" t="s">
        <v>10</v>
      </c>
      <c r="B16" s="2"/>
      <c r="C16" s="2"/>
      <c r="D16" s="2"/>
      <c r="E16" s="2"/>
    </row>
    <row r="17" spans="1:5" s="11" customFormat="1" ht="20.25" customHeight="1">
      <c r="A17" s="132" t="s">
        <v>108</v>
      </c>
      <c r="B17" s="132"/>
      <c r="C17" s="132"/>
      <c r="D17" s="132"/>
      <c r="E17" s="132"/>
    </row>
    <row r="18" spans="1:5" s="11" customFormat="1" ht="21" customHeight="1">
      <c r="A18" s="132" t="s">
        <v>107</v>
      </c>
      <c r="B18" s="132"/>
      <c r="C18" s="132"/>
      <c r="D18" s="132"/>
      <c r="E18" s="132"/>
    </row>
    <row r="19" spans="1:5" s="11" customFormat="1" ht="21" customHeight="1">
      <c r="A19" s="129" t="s">
        <v>38</v>
      </c>
      <c r="B19" s="129"/>
      <c r="C19" s="129"/>
      <c r="D19" s="129"/>
      <c r="E19" s="129"/>
    </row>
    <row r="20" spans="1:5" s="19" customFormat="1" ht="35.25" customHeight="1">
      <c r="A20" s="134" t="s">
        <v>28</v>
      </c>
      <c r="B20" s="134"/>
      <c r="C20" s="134"/>
      <c r="D20" s="134"/>
      <c r="E20" s="134"/>
    </row>
    <row r="21" spans="1:5" s="19" customFormat="1" ht="34.5" customHeight="1">
      <c r="A21" s="134" t="s">
        <v>34</v>
      </c>
      <c r="B21" s="134"/>
      <c r="C21" s="134"/>
      <c r="D21" s="134"/>
      <c r="E21" s="134"/>
    </row>
    <row r="22" spans="1:5" s="19" customFormat="1" ht="54" customHeight="1">
      <c r="A22" s="134" t="s">
        <v>36</v>
      </c>
      <c r="B22" s="134"/>
      <c r="C22" s="134"/>
      <c r="D22" s="134"/>
      <c r="E22" s="134"/>
    </row>
    <row r="23" spans="1:5" s="19" customFormat="1" ht="20.25" customHeight="1">
      <c r="A23" s="134" t="s">
        <v>46</v>
      </c>
      <c r="B23" s="134"/>
      <c r="C23" s="134"/>
      <c r="D23" s="134"/>
      <c r="E23" s="134"/>
    </row>
    <row r="24" spans="1:5" s="18" customFormat="1" ht="36" customHeight="1">
      <c r="A24" s="133" t="s">
        <v>111</v>
      </c>
      <c r="B24" s="133"/>
      <c r="C24" s="133"/>
      <c r="D24" s="133"/>
      <c r="E24" s="133"/>
    </row>
    <row r="25" spans="1:5" s="18" customFormat="1" ht="36.75" customHeight="1">
      <c r="A25" s="133" t="s">
        <v>112</v>
      </c>
      <c r="B25" s="133"/>
      <c r="C25" s="133"/>
      <c r="D25" s="133"/>
      <c r="E25" s="133"/>
    </row>
    <row r="26" spans="1:5" s="18" customFormat="1" ht="21.75" customHeight="1">
      <c r="A26" s="132" t="s">
        <v>47</v>
      </c>
      <c r="B26" s="132"/>
      <c r="C26" s="132"/>
      <c r="D26" s="132"/>
      <c r="E26" s="132"/>
    </row>
    <row r="27" spans="1:5" s="18" customFormat="1" ht="18" customHeight="1">
      <c r="A27" s="122" t="s">
        <v>48</v>
      </c>
      <c r="B27" s="122"/>
      <c r="C27" s="122"/>
      <c r="D27" s="122"/>
      <c r="E27" s="122"/>
    </row>
    <row r="28" spans="1:5" ht="25.5" customHeight="1">
      <c r="A28" s="129" t="s">
        <v>49</v>
      </c>
      <c r="B28" s="129"/>
      <c r="C28" s="129"/>
      <c r="D28" s="129"/>
      <c r="E28" s="129"/>
    </row>
    <row r="29" spans="1:5" ht="11.25" customHeight="1"/>
    <row r="30" spans="1:5" ht="16.5" customHeight="1">
      <c r="A30" s="128" t="s">
        <v>50</v>
      </c>
      <c r="B30" s="128"/>
      <c r="C30" s="128"/>
      <c r="D30" s="128"/>
      <c r="E30" s="128"/>
    </row>
    <row r="31" spans="1:5" ht="12.75" customHeight="1">
      <c r="A31" s="17"/>
      <c r="B31" s="17"/>
      <c r="C31" s="17"/>
      <c r="D31" s="17"/>
      <c r="E31" s="27"/>
    </row>
    <row r="32" spans="1:5" ht="14.25" customHeight="1">
      <c r="A32" s="29" t="s">
        <v>2</v>
      </c>
      <c r="B32" s="123" t="s">
        <v>40</v>
      </c>
      <c r="C32" s="123"/>
      <c r="D32" s="123"/>
      <c r="E32" s="123"/>
    </row>
    <row r="33" spans="1:5" ht="28.5" customHeight="1">
      <c r="A33" s="25">
        <v>1</v>
      </c>
      <c r="B33" s="124" t="s">
        <v>45</v>
      </c>
      <c r="C33" s="124"/>
      <c r="D33" s="124"/>
      <c r="E33" s="124"/>
    </row>
    <row r="34" spans="1:5" s="23" customFormat="1" ht="25.5" customHeight="1">
      <c r="A34" s="24" t="s">
        <v>51</v>
      </c>
      <c r="B34" s="22"/>
      <c r="C34" s="22"/>
      <c r="D34" s="22"/>
      <c r="E34" s="22"/>
    </row>
    <row r="35" spans="1:5">
      <c r="A35" s="9"/>
      <c r="B35" s="9"/>
      <c r="C35" s="9"/>
      <c r="D35" s="9"/>
      <c r="E35" s="21"/>
    </row>
    <row r="36" spans="1:5" ht="16.5" customHeight="1">
      <c r="A36" s="30" t="s">
        <v>2</v>
      </c>
      <c r="B36" s="30" t="s">
        <v>39</v>
      </c>
      <c r="C36" s="30" t="s">
        <v>11</v>
      </c>
      <c r="D36" s="30" t="s">
        <v>3</v>
      </c>
      <c r="E36" s="30" t="s">
        <v>4</v>
      </c>
    </row>
    <row r="37" spans="1:5" ht="13.5" customHeight="1">
      <c r="A37" s="31">
        <v>1</v>
      </c>
      <c r="B37" s="31">
        <v>2</v>
      </c>
      <c r="C37" s="31">
        <v>3</v>
      </c>
      <c r="D37" s="31">
        <v>4</v>
      </c>
      <c r="E37" s="31">
        <v>5</v>
      </c>
    </row>
    <row r="38" spans="1:5" ht="65.25" customHeight="1">
      <c r="A38" s="10">
        <v>1</v>
      </c>
      <c r="B38" s="28" t="s">
        <v>103</v>
      </c>
      <c r="C38" s="46">
        <f>105233941+201290+160416+158927+50000+112500-2628562-265543+12490+18280+10000+4800-112000</f>
        <v>102956539</v>
      </c>
      <c r="D38" s="46">
        <f>3061098+1672523</f>
        <v>4733621</v>
      </c>
      <c r="E38" s="46">
        <f>C38+D38</f>
        <v>107690160</v>
      </c>
    </row>
    <row r="39" spans="1:5" ht="30.75" customHeight="1">
      <c r="A39" s="13">
        <v>3</v>
      </c>
      <c r="B39" s="119" t="s">
        <v>104</v>
      </c>
      <c r="C39" s="47">
        <v>0</v>
      </c>
      <c r="D39" s="47">
        <f>572450.74+210016+143000+7680+112000+40000</f>
        <v>1085146.74</v>
      </c>
      <c r="E39" s="48">
        <f>C39+D39</f>
        <v>1085146.74</v>
      </c>
    </row>
    <row r="40" spans="1:5" ht="19.5" customHeight="1">
      <c r="A40" s="125" t="s">
        <v>4</v>
      </c>
      <c r="B40" s="126"/>
      <c r="C40" s="49">
        <f>SUM(C38:C39)</f>
        <v>102956539</v>
      </c>
      <c r="D40" s="49">
        <f>SUM(D38:D39)</f>
        <v>5818767.7400000002</v>
      </c>
      <c r="E40" s="49">
        <f>SUM(E38:E39)</f>
        <v>108775306.73999999</v>
      </c>
    </row>
    <row r="41" spans="1:5" ht="12.75" customHeight="1">
      <c r="A41" s="8"/>
      <c r="B41" s="9"/>
      <c r="C41" s="9"/>
      <c r="D41" s="9"/>
      <c r="E41" s="9"/>
    </row>
    <row r="42" spans="1:5" ht="18.75">
      <c r="A42" s="8" t="s">
        <v>52</v>
      </c>
      <c r="B42" s="9"/>
      <c r="C42" s="9"/>
      <c r="D42" s="9"/>
      <c r="E42" s="9"/>
    </row>
    <row r="43" spans="1:5" ht="12.75" customHeight="1">
      <c r="A43" s="9"/>
      <c r="B43" s="9"/>
      <c r="C43" s="9"/>
      <c r="D43" s="9"/>
      <c r="E43" s="9"/>
    </row>
    <row r="44" spans="1:5" ht="15" customHeight="1">
      <c r="A44" s="42" t="s">
        <v>2</v>
      </c>
      <c r="B44" s="43" t="s">
        <v>53</v>
      </c>
      <c r="C44" s="39" t="s">
        <v>11</v>
      </c>
      <c r="D44" s="30" t="s">
        <v>3</v>
      </c>
      <c r="E44" s="30" t="s">
        <v>4</v>
      </c>
    </row>
    <row r="45" spans="1:5">
      <c r="A45" s="36">
        <v>1</v>
      </c>
      <c r="B45" s="36">
        <v>2</v>
      </c>
      <c r="C45" s="36">
        <v>3</v>
      </c>
      <c r="D45" s="36">
        <v>4</v>
      </c>
      <c r="E45" s="36">
        <v>5</v>
      </c>
    </row>
    <row r="46" spans="1:5" ht="17.25" customHeight="1">
      <c r="A46" s="37">
        <v>1</v>
      </c>
      <c r="B46" s="41" t="s">
        <v>54</v>
      </c>
      <c r="C46" s="40">
        <f>19135093+23391858+1778562+5000+739358+201290+160416+158927+50000-2628562-265543</f>
        <v>42726399</v>
      </c>
      <c r="D46" s="44">
        <f>10000+14925+200000+100000+232600+14925.74+210016+143000+7680+112000+40000</f>
        <v>1085146.74</v>
      </c>
      <c r="E46" s="45">
        <f>SUM(C46:D46)</f>
        <v>43811545.740000002</v>
      </c>
    </row>
    <row r="47" spans="1:5" ht="62.25" customHeight="1">
      <c r="A47" s="35">
        <v>2</v>
      </c>
      <c r="B47" s="109" t="s">
        <v>102</v>
      </c>
      <c r="C47" s="40">
        <v>112500</v>
      </c>
      <c r="D47" s="44">
        <v>0</v>
      </c>
      <c r="E47" s="45">
        <f>SUM(C47:D47)</f>
        <v>112500</v>
      </c>
    </row>
    <row r="48" spans="1:5" ht="15.75" customHeight="1">
      <c r="A48" s="125" t="s">
        <v>4</v>
      </c>
      <c r="B48" s="127"/>
      <c r="C48" s="40">
        <f>SUM(C46:C47)</f>
        <v>42838899</v>
      </c>
      <c r="D48" s="110">
        <f t="shared" ref="D48:E48" si="0">SUM(D46:D47)</f>
        <v>1085146.74</v>
      </c>
      <c r="E48" s="110">
        <f t="shared" si="0"/>
        <v>43924045.740000002</v>
      </c>
    </row>
  </sheetData>
  <mergeCells count="19">
    <mergeCell ref="A25:E25"/>
    <mergeCell ref="A26:E26"/>
    <mergeCell ref="A20:E20"/>
    <mergeCell ref="A21:E21"/>
    <mergeCell ref="A22:E22"/>
    <mergeCell ref="A23:E23"/>
    <mergeCell ref="A24:E24"/>
    <mergeCell ref="A9:E9"/>
    <mergeCell ref="A10:E10"/>
    <mergeCell ref="A17:E17"/>
    <mergeCell ref="A19:E19"/>
    <mergeCell ref="A18:E18"/>
    <mergeCell ref="A27:E27"/>
    <mergeCell ref="B32:E32"/>
    <mergeCell ref="B33:E33"/>
    <mergeCell ref="A40:B40"/>
    <mergeCell ref="A48:B48"/>
    <mergeCell ref="A30:E30"/>
    <mergeCell ref="A28:E28"/>
  </mergeCells>
  <pageMargins left="0.59055118110236227" right="0.59055118110236227" top="0.78740157480314965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2"/>
  <sheetViews>
    <sheetView tabSelected="1" view="pageBreakPreview" topLeftCell="A67" zoomScale="87" zoomScaleSheetLayoutView="87" workbookViewId="0">
      <selection activeCell="C82" sqref="C82"/>
    </sheetView>
  </sheetViews>
  <sheetFormatPr defaultRowHeight="15"/>
  <cols>
    <col min="1" max="1" width="5.42578125" customWidth="1"/>
    <col min="2" max="2" width="41.140625" customWidth="1"/>
    <col min="3" max="3" width="9.85546875" customWidth="1"/>
    <col min="4" max="4" width="67.42578125" customWidth="1"/>
    <col min="5" max="5" width="13" customWidth="1"/>
    <col min="6" max="6" width="13.42578125" customWidth="1"/>
    <col min="7" max="7" width="13.140625" customWidth="1"/>
    <col min="8" max="8" width="9.140625" customWidth="1"/>
    <col min="10" max="10" width="12" bestFit="1" customWidth="1"/>
  </cols>
  <sheetData>
    <row r="1" spans="1:10" ht="19.5" customHeight="1">
      <c r="A1" s="102" t="s">
        <v>68</v>
      </c>
      <c r="B1" s="11"/>
      <c r="C1" s="11"/>
      <c r="D1" s="11"/>
      <c r="E1" s="11"/>
    </row>
    <row r="2" spans="1:10" ht="29.25" customHeight="1">
      <c r="A2" s="30" t="s">
        <v>2</v>
      </c>
      <c r="B2" s="30" t="s">
        <v>41</v>
      </c>
      <c r="C2" s="30" t="s">
        <v>5</v>
      </c>
      <c r="D2" s="32" t="s">
        <v>6</v>
      </c>
      <c r="E2" s="30" t="s">
        <v>11</v>
      </c>
      <c r="F2" s="30" t="s">
        <v>3</v>
      </c>
      <c r="G2" s="30" t="s">
        <v>4</v>
      </c>
      <c r="H2" s="63"/>
    </row>
    <row r="3" spans="1:10">
      <c r="A3" s="31">
        <v>1</v>
      </c>
      <c r="B3" s="33">
        <v>2</v>
      </c>
      <c r="C3" s="33">
        <v>3</v>
      </c>
      <c r="D3" s="61">
        <v>4</v>
      </c>
      <c r="E3" s="33">
        <v>5</v>
      </c>
      <c r="F3" s="34">
        <v>6</v>
      </c>
      <c r="G3" s="34">
        <v>7</v>
      </c>
      <c r="H3" s="64"/>
    </row>
    <row r="4" spans="1:10" ht="33" customHeight="1">
      <c r="A4" s="31"/>
      <c r="B4" s="141" t="str">
        <f>'1-10'!B38</f>
        <v>Створення умов для надання населенню належної стаціонарної та консультативно-діагностичної медичної  допомоги у багатопрофільних лікарнях, у тому числі видатки на інформатизацію</v>
      </c>
      <c r="C4" s="142"/>
      <c r="D4" s="142"/>
      <c r="E4" s="142"/>
      <c r="F4" s="142"/>
      <c r="G4" s="143"/>
      <c r="H4" s="65"/>
    </row>
    <row r="5" spans="1:10" ht="19.5" customHeight="1">
      <c r="A5" s="13">
        <v>1</v>
      </c>
      <c r="B5" s="14" t="s">
        <v>12</v>
      </c>
      <c r="C5" s="14"/>
      <c r="D5" s="14"/>
      <c r="E5" s="13"/>
      <c r="F5" s="26"/>
      <c r="G5" s="26"/>
      <c r="H5" s="7"/>
    </row>
    <row r="6" spans="1:10" ht="31.5">
      <c r="A6" s="13"/>
      <c r="B6" s="16" t="s">
        <v>13</v>
      </c>
      <c r="C6" s="25" t="s">
        <v>21</v>
      </c>
      <c r="D6" s="14" t="s">
        <v>29</v>
      </c>
      <c r="E6" s="13">
        <v>2</v>
      </c>
      <c r="F6" s="26"/>
      <c r="G6" s="13">
        <f>E6</f>
        <v>2</v>
      </c>
      <c r="H6" s="50"/>
    </row>
    <row r="7" spans="1:10" ht="18" customHeight="1">
      <c r="A7" s="13"/>
      <c r="B7" s="16" t="s">
        <v>14</v>
      </c>
      <c r="C7" s="13" t="s">
        <v>22</v>
      </c>
      <c r="D7" s="115" t="s">
        <v>42</v>
      </c>
      <c r="E7" s="35">
        <f>E8+E9</f>
        <v>1083.5</v>
      </c>
      <c r="F7" s="35">
        <f t="shared" ref="F7" si="0">F8+F9</f>
        <v>38</v>
      </c>
      <c r="G7" s="35">
        <f>SUM(E7:F7)</f>
        <v>1121.5</v>
      </c>
      <c r="H7" s="66"/>
    </row>
    <row r="8" spans="1:10" ht="18" customHeight="1">
      <c r="A8" s="13"/>
      <c r="B8" s="72" t="s">
        <v>74</v>
      </c>
      <c r="C8" s="13" t="s">
        <v>22</v>
      </c>
      <c r="D8" s="116"/>
      <c r="E8" s="42">
        <f>442.75+4</f>
        <v>446.75</v>
      </c>
      <c r="F8" s="73">
        <v>18.75</v>
      </c>
      <c r="G8" s="42">
        <f t="shared" ref="G8:G9" si="1">SUM(E8:F8)</f>
        <v>465.5</v>
      </c>
      <c r="H8" s="66"/>
    </row>
    <row r="9" spans="1:10" ht="17.25" customHeight="1">
      <c r="A9" s="13"/>
      <c r="B9" s="72" t="s">
        <v>75</v>
      </c>
      <c r="C9" s="13" t="s">
        <v>22</v>
      </c>
      <c r="D9" s="117"/>
      <c r="E9" s="42">
        <f>632.75+4</f>
        <v>636.75</v>
      </c>
      <c r="F9" s="73">
        <v>19.25</v>
      </c>
      <c r="G9" s="42">
        <f t="shared" si="1"/>
        <v>656</v>
      </c>
      <c r="H9" s="66"/>
    </row>
    <row r="10" spans="1:10" ht="32.25" customHeight="1">
      <c r="A10" s="13"/>
      <c r="B10" s="16" t="s">
        <v>81</v>
      </c>
      <c r="C10" s="13" t="s">
        <v>22</v>
      </c>
      <c r="D10" s="115" t="s">
        <v>42</v>
      </c>
      <c r="E10" s="80">
        <f>E11+E12</f>
        <v>85.5</v>
      </c>
      <c r="F10" s="80">
        <f t="shared" ref="F10" si="2">F11+F12</f>
        <v>10.5</v>
      </c>
      <c r="G10" s="80">
        <f>SUM(E10:F10)</f>
        <v>96</v>
      </c>
      <c r="H10" s="66"/>
    </row>
    <row r="11" spans="1:10" ht="20.25" customHeight="1">
      <c r="A11" s="13"/>
      <c r="B11" s="72" t="s">
        <v>74</v>
      </c>
      <c r="C11" s="13" t="s">
        <v>22</v>
      </c>
      <c r="D11" s="116"/>
      <c r="E11" s="84">
        <f>49+2</f>
        <v>51</v>
      </c>
      <c r="F11" s="85">
        <v>5.5</v>
      </c>
      <c r="G11" s="86">
        <f t="shared" ref="G11:G18" si="3">SUM(E11:F11)</f>
        <v>56.5</v>
      </c>
      <c r="H11" s="66"/>
    </row>
    <row r="12" spans="1:10" ht="16.5" customHeight="1">
      <c r="A12" s="13"/>
      <c r="B12" s="72" t="s">
        <v>75</v>
      </c>
      <c r="C12" s="13" t="s">
        <v>22</v>
      </c>
      <c r="D12" s="117"/>
      <c r="E12" s="86">
        <f>32.5+2</f>
        <v>34.5</v>
      </c>
      <c r="F12" s="85">
        <v>5</v>
      </c>
      <c r="G12" s="86">
        <f t="shared" si="3"/>
        <v>39.5</v>
      </c>
      <c r="H12" s="66"/>
    </row>
    <row r="13" spans="1:10" ht="33" customHeight="1">
      <c r="A13" s="13"/>
      <c r="B13" s="16" t="s">
        <v>15</v>
      </c>
      <c r="C13" s="13" t="s">
        <v>21</v>
      </c>
      <c r="D13" s="115" t="s">
        <v>30</v>
      </c>
      <c r="E13" s="35">
        <f>E14+E15</f>
        <v>335</v>
      </c>
      <c r="F13" s="35">
        <f t="shared" ref="F13" si="4">F14+F15</f>
        <v>0</v>
      </c>
      <c r="G13" s="35">
        <f t="shared" si="3"/>
        <v>335</v>
      </c>
      <c r="H13" s="66"/>
    </row>
    <row r="14" spans="1:10" ht="21.75" customHeight="1">
      <c r="A14" s="13"/>
      <c r="B14" s="72" t="s">
        <v>74</v>
      </c>
      <c r="C14" s="13" t="s">
        <v>21</v>
      </c>
      <c r="D14" s="116"/>
      <c r="E14" s="42">
        <v>120</v>
      </c>
      <c r="F14" s="62"/>
      <c r="G14" s="42">
        <f t="shared" si="3"/>
        <v>120</v>
      </c>
      <c r="H14" s="66"/>
    </row>
    <row r="15" spans="1:10" ht="18" customHeight="1">
      <c r="A15" s="13"/>
      <c r="B15" s="72" t="s">
        <v>75</v>
      </c>
      <c r="C15" s="13" t="s">
        <v>21</v>
      </c>
      <c r="D15" s="117"/>
      <c r="E15" s="42">
        <v>215</v>
      </c>
      <c r="F15" s="62"/>
      <c r="G15" s="42">
        <f t="shared" si="3"/>
        <v>215</v>
      </c>
      <c r="H15" s="66"/>
      <c r="J15" s="1"/>
    </row>
    <row r="16" spans="1:10" ht="30" customHeight="1">
      <c r="A16" s="13"/>
      <c r="B16" s="16" t="s">
        <v>76</v>
      </c>
      <c r="C16" s="13" t="s">
        <v>21</v>
      </c>
      <c r="D16" s="115" t="s">
        <v>97</v>
      </c>
      <c r="E16" s="35">
        <f>E17+E18</f>
        <v>60</v>
      </c>
      <c r="F16" s="35">
        <f t="shared" ref="F16" si="5">F17+F18</f>
        <v>0</v>
      </c>
      <c r="G16" s="35">
        <f t="shared" si="3"/>
        <v>60</v>
      </c>
      <c r="H16" s="66"/>
      <c r="J16" s="1"/>
    </row>
    <row r="17" spans="1:10" ht="18" customHeight="1">
      <c r="A17" s="13"/>
      <c r="B17" s="72" t="s">
        <v>74</v>
      </c>
      <c r="C17" s="13" t="s">
        <v>21</v>
      </c>
      <c r="D17" s="116"/>
      <c r="E17" s="42">
        <v>30</v>
      </c>
      <c r="F17" s="62"/>
      <c r="G17" s="42">
        <f t="shared" si="3"/>
        <v>30</v>
      </c>
      <c r="H17" s="66"/>
      <c r="J17" s="1"/>
    </row>
    <row r="18" spans="1:10" ht="18" customHeight="1">
      <c r="A18" s="13"/>
      <c r="B18" s="72" t="s">
        <v>75</v>
      </c>
      <c r="C18" s="13" t="s">
        <v>21</v>
      </c>
      <c r="D18" s="117"/>
      <c r="E18" s="42">
        <v>30</v>
      </c>
      <c r="F18" s="62"/>
      <c r="G18" s="42">
        <f t="shared" si="3"/>
        <v>30</v>
      </c>
      <c r="H18" s="66"/>
      <c r="J18" s="1"/>
    </row>
    <row r="19" spans="1:10" ht="18" customHeight="1">
      <c r="A19" s="13">
        <v>2</v>
      </c>
      <c r="B19" s="14" t="s">
        <v>16</v>
      </c>
      <c r="C19" s="13"/>
      <c r="D19" s="14"/>
      <c r="E19" s="35"/>
      <c r="F19" s="62"/>
      <c r="G19" s="35"/>
      <c r="H19" s="50"/>
    </row>
    <row r="20" spans="1:10" ht="18.75" customHeight="1">
      <c r="A20" s="13"/>
      <c r="B20" s="16" t="s">
        <v>17</v>
      </c>
      <c r="C20" s="13" t="s">
        <v>21</v>
      </c>
      <c r="D20" s="144" t="s">
        <v>98</v>
      </c>
      <c r="E20" s="35">
        <f>E21+E22</f>
        <v>344238</v>
      </c>
      <c r="F20" s="35">
        <f t="shared" ref="F20" si="6">F21+F22</f>
        <v>92750</v>
      </c>
      <c r="G20" s="35">
        <f>SUM(E20:F20)</f>
        <v>436988</v>
      </c>
      <c r="H20" s="50"/>
    </row>
    <row r="21" spans="1:10" ht="18" customHeight="1">
      <c r="A21" s="13"/>
      <c r="B21" s="72" t="s">
        <v>74</v>
      </c>
      <c r="C21" s="13" t="s">
        <v>21</v>
      </c>
      <c r="D21" s="145"/>
      <c r="E21" s="42">
        <f>191905+753</f>
        <v>192658</v>
      </c>
      <c r="F21" s="42">
        <v>20608</v>
      </c>
      <c r="G21" s="42">
        <f>SUM(E21:F21)</f>
        <v>213266</v>
      </c>
      <c r="H21" s="50"/>
    </row>
    <row r="22" spans="1:10" ht="18.75" customHeight="1">
      <c r="A22" s="13"/>
      <c r="B22" s="72" t="s">
        <v>75</v>
      </c>
      <c r="C22" s="13" t="s">
        <v>21</v>
      </c>
      <c r="D22" s="146"/>
      <c r="E22" s="42">
        <f>151471+109</f>
        <v>151580</v>
      </c>
      <c r="F22" s="42">
        <v>72142</v>
      </c>
      <c r="G22" s="42">
        <f>SUM(E22:F22)</f>
        <v>223722</v>
      </c>
      <c r="H22" s="50"/>
    </row>
    <row r="23" spans="1:10" ht="32.25" customHeight="1">
      <c r="A23" s="13"/>
      <c r="B23" s="16" t="s">
        <v>77</v>
      </c>
      <c r="C23" s="13" t="s">
        <v>79</v>
      </c>
      <c r="D23" s="115" t="s">
        <v>78</v>
      </c>
      <c r="E23" s="35">
        <f>E24+E25</f>
        <v>7238</v>
      </c>
      <c r="F23" s="35">
        <f t="shared" ref="F23" si="7">F24+F25</f>
        <v>0</v>
      </c>
      <c r="G23" s="35">
        <f t="shared" ref="G23:G31" si="8">SUM(E23:F23)</f>
        <v>7238</v>
      </c>
      <c r="H23" s="50"/>
    </row>
    <row r="24" spans="1:10" ht="18" customHeight="1">
      <c r="A24" s="13"/>
      <c r="B24" s="72" t="s">
        <v>74</v>
      </c>
      <c r="C24" s="13" t="s">
        <v>79</v>
      </c>
      <c r="D24" s="116"/>
      <c r="E24" s="42">
        <v>3694</v>
      </c>
      <c r="F24" s="75"/>
      <c r="G24" s="42">
        <f t="shared" si="8"/>
        <v>3694</v>
      </c>
      <c r="H24" s="50"/>
    </row>
    <row r="25" spans="1:10" ht="18" customHeight="1">
      <c r="A25" s="13"/>
      <c r="B25" s="72" t="s">
        <v>75</v>
      </c>
      <c r="C25" s="13" t="s">
        <v>79</v>
      </c>
      <c r="D25" s="117"/>
      <c r="E25" s="42">
        <v>3544</v>
      </c>
      <c r="F25" s="75"/>
      <c r="G25" s="42">
        <f t="shared" si="8"/>
        <v>3544</v>
      </c>
      <c r="H25" s="50"/>
    </row>
    <row r="26" spans="1:10" ht="33.75" customHeight="1">
      <c r="A26" s="13"/>
      <c r="B26" s="14" t="s">
        <v>89</v>
      </c>
      <c r="C26" s="13" t="s">
        <v>79</v>
      </c>
      <c r="D26" s="147" t="s">
        <v>82</v>
      </c>
      <c r="E26" s="35">
        <f>E27+E28</f>
        <v>37888</v>
      </c>
      <c r="F26" s="35">
        <f t="shared" ref="F26:G26" si="9">F27+F28</f>
        <v>0</v>
      </c>
      <c r="G26" s="35">
        <f t="shared" si="9"/>
        <v>37888</v>
      </c>
      <c r="H26" s="50"/>
    </row>
    <row r="27" spans="1:10" ht="18.75" customHeight="1">
      <c r="A27" s="13"/>
      <c r="B27" s="72" t="s">
        <v>74</v>
      </c>
      <c r="C27" s="13" t="s">
        <v>79</v>
      </c>
      <c r="D27" s="148"/>
      <c r="E27" s="42">
        <f>2985+604+11523</f>
        <v>15112</v>
      </c>
      <c r="F27" s="75"/>
      <c r="G27" s="42">
        <f>SUM(E27:F27)</f>
        <v>15112</v>
      </c>
      <c r="H27" s="50"/>
    </row>
    <row r="28" spans="1:10" ht="16.5" customHeight="1">
      <c r="A28" s="13"/>
      <c r="B28" s="72" t="s">
        <v>75</v>
      </c>
      <c r="C28" s="13" t="s">
        <v>79</v>
      </c>
      <c r="D28" s="149"/>
      <c r="E28" s="42">
        <f>4276+997+17503</f>
        <v>22776</v>
      </c>
      <c r="F28" s="75"/>
      <c r="G28" s="42">
        <f>SUM(E28:F28)</f>
        <v>22776</v>
      </c>
      <c r="H28" s="50"/>
    </row>
    <row r="29" spans="1:10" ht="30" customHeight="1">
      <c r="A29" s="13"/>
      <c r="B29" s="16" t="s">
        <v>18</v>
      </c>
      <c r="C29" s="13" t="s">
        <v>21</v>
      </c>
      <c r="D29" s="115" t="s">
        <v>55</v>
      </c>
      <c r="E29" s="35">
        <f>E30+E31</f>
        <v>115495</v>
      </c>
      <c r="F29" s="35">
        <f t="shared" ref="F29" si="10">F30+F31</f>
        <v>0</v>
      </c>
      <c r="G29" s="35">
        <f t="shared" si="8"/>
        <v>115495</v>
      </c>
      <c r="H29" s="50"/>
    </row>
    <row r="30" spans="1:10" ht="15" customHeight="1">
      <c r="A30" s="13"/>
      <c r="B30" s="72" t="s">
        <v>74</v>
      </c>
      <c r="C30" s="13" t="s">
        <v>21</v>
      </c>
      <c r="D30" s="116"/>
      <c r="E30" s="42">
        <f>42418</f>
        <v>42418</v>
      </c>
      <c r="F30" s="75"/>
      <c r="G30" s="42">
        <f t="shared" si="8"/>
        <v>42418</v>
      </c>
      <c r="H30" s="50"/>
    </row>
    <row r="31" spans="1:10" ht="15" customHeight="1">
      <c r="A31" s="13"/>
      <c r="B31" s="72" t="s">
        <v>75</v>
      </c>
      <c r="C31" s="13" t="s">
        <v>21</v>
      </c>
      <c r="D31" s="117"/>
      <c r="E31" s="42">
        <v>73077</v>
      </c>
      <c r="F31" s="75"/>
      <c r="G31" s="42">
        <f t="shared" si="8"/>
        <v>73077</v>
      </c>
      <c r="H31" s="50"/>
    </row>
    <row r="32" spans="1:10" ht="29.25" customHeight="1">
      <c r="A32" s="13"/>
      <c r="B32" s="16" t="s">
        <v>87</v>
      </c>
      <c r="C32" s="13" t="s">
        <v>79</v>
      </c>
      <c r="D32" s="138" t="s">
        <v>88</v>
      </c>
      <c r="E32" s="71">
        <f>E33+E34</f>
        <v>13738.5</v>
      </c>
      <c r="F32" s="35">
        <f t="shared" ref="F32:G32" si="11">F33+F34</f>
        <v>0</v>
      </c>
      <c r="G32" s="71">
        <f t="shared" si="11"/>
        <v>13738.5</v>
      </c>
      <c r="H32" s="50"/>
    </row>
    <row r="33" spans="1:8" ht="17.25" customHeight="1">
      <c r="A33" s="13"/>
      <c r="B33" s="72" t="s">
        <v>74</v>
      </c>
      <c r="C33" s="13" t="s">
        <v>79</v>
      </c>
      <c r="D33" s="139"/>
      <c r="E33" s="42">
        <f>(4110+4052+56)/2</f>
        <v>4109</v>
      </c>
      <c r="F33" s="75"/>
      <c r="G33" s="42">
        <f>SUM(E33:F33)</f>
        <v>4109</v>
      </c>
      <c r="H33" s="50"/>
    </row>
    <row r="34" spans="1:8" ht="17.25" customHeight="1">
      <c r="A34" s="13"/>
      <c r="B34" s="72" t="s">
        <v>75</v>
      </c>
      <c r="C34" s="13" t="s">
        <v>79</v>
      </c>
      <c r="D34" s="140"/>
      <c r="E34" s="76">
        <f>(9617+9373+269)/2</f>
        <v>9629.5</v>
      </c>
      <c r="F34" s="77"/>
      <c r="G34" s="76">
        <f>SUM(E34:F34)</f>
        <v>9629.5</v>
      </c>
      <c r="H34" s="50"/>
    </row>
    <row r="35" spans="1:8" ht="34.5" customHeight="1">
      <c r="A35" s="13"/>
      <c r="B35" s="16" t="s">
        <v>84</v>
      </c>
      <c r="C35" s="13" t="s">
        <v>79</v>
      </c>
      <c r="D35" s="115" t="s">
        <v>85</v>
      </c>
      <c r="E35" s="35">
        <f>E36+E37</f>
        <v>325</v>
      </c>
      <c r="F35" s="35">
        <f t="shared" ref="F35:G35" si="12">F36+F37</f>
        <v>0</v>
      </c>
      <c r="G35" s="35">
        <f t="shared" si="12"/>
        <v>325</v>
      </c>
      <c r="H35" s="50"/>
    </row>
    <row r="36" spans="1:8" ht="17.25" customHeight="1">
      <c r="A36" s="13"/>
      <c r="B36" s="72" t="s">
        <v>74</v>
      </c>
      <c r="C36" s="13" t="s">
        <v>79</v>
      </c>
      <c r="D36" s="116"/>
      <c r="E36" s="42">
        <v>56</v>
      </c>
      <c r="F36" s="75"/>
      <c r="G36" s="42">
        <f>SUM(E36:F36)</f>
        <v>56</v>
      </c>
      <c r="H36" s="50"/>
    </row>
    <row r="37" spans="1:8" ht="13.5" customHeight="1">
      <c r="A37" s="13"/>
      <c r="B37" s="72" t="s">
        <v>75</v>
      </c>
      <c r="C37" s="13" t="s">
        <v>79</v>
      </c>
      <c r="D37" s="117"/>
      <c r="E37" s="42">
        <v>269</v>
      </c>
      <c r="F37" s="75"/>
      <c r="G37" s="42">
        <f>SUM(E37:F37)</f>
        <v>269</v>
      </c>
      <c r="H37" s="50"/>
    </row>
    <row r="38" spans="1:8" ht="20.25" customHeight="1">
      <c r="A38" s="13">
        <v>3</v>
      </c>
      <c r="B38" s="14" t="s">
        <v>19</v>
      </c>
      <c r="C38" s="13"/>
      <c r="D38" s="14"/>
      <c r="E38" s="35"/>
      <c r="F38" s="62"/>
      <c r="G38" s="35"/>
      <c r="H38" s="50"/>
    </row>
    <row r="39" spans="1:8" ht="35.25" customHeight="1">
      <c r="A39" s="13"/>
      <c r="B39" s="16" t="s">
        <v>65</v>
      </c>
      <c r="C39" s="13" t="s">
        <v>23</v>
      </c>
      <c r="D39" s="115" t="s">
        <v>95</v>
      </c>
      <c r="E39" s="71">
        <f>E29/E13</f>
        <v>344.76119402985074</v>
      </c>
      <c r="F39" s="62"/>
      <c r="G39" s="71">
        <f>G29/G13</f>
        <v>344.76119402985074</v>
      </c>
      <c r="H39" s="67"/>
    </row>
    <row r="40" spans="1:8" ht="16.5" customHeight="1">
      <c r="A40" s="13"/>
      <c r="B40" s="72" t="s">
        <v>74</v>
      </c>
      <c r="C40" s="13" t="s">
        <v>23</v>
      </c>
      <c r="D40" s="116"/>
      <c r="E40" s="76">
        <f t="shared" ref="E40" si="13">E30/E14</f>
        <v>353.48333333333335</v>
      </c>
      <c r="F40" s="75"/>
      <c r="G40" s="76">
        <f>G30/G14</f>
        <v>353.48333333333335</v>
      </c>
      <c r="H40" s="67"/>
    </row>
    <row r="41" spans="1:8" ht="13.5" customHeight="1">
      <c r="A41" s="13"/>
      <c r="B41" s="72" t="s">
        <v>75</v>
      </c>
      <c r="C41" s="13" t="s">
        <v>23</v>
      </c>
      <c r="D41" s="117"/>
      <c r="E41" s="76">
        <f>E31/E15</f>
        <v>339.89302325581394</v>
      </c>
      <c r="F41" s="75"/>
      <c r="G41" s="76">
        <f>G31/G15</f>
        <v>339.89302325581394</v>
      </c>
      <c r="H41" s="67"/>
    </row>
    <row r="42" spans="1:8" ht="31.5" customHeight="1">
      <c r="A42" s="13"/>
      <c r="B42" s="16" t="s">
        <v>92</v>
      </c>
      <c r="C42" s="13" t="s">
        <v>23</v>
      </c>
      <c r="D42" s="115" t="s">
        <v>96</v>
      </c>
      <c r="E42" s="74">
        <f>E29/E32</f>
        <v>8.4066673945481671</v>
      </c>
      <c r="F42" s="62"/>
      <c r="G42" s="74">
        <f>G29/G32</f>
        <v>8.4066673945481671</v>
      </c>
      <c r="H42" s="67"/>
    </row>
    <row r="43" spans="1:8" ht="13.5" customHeight="1">
      <c r="A43" s="13"/>
      <c r="B43" s="72" t="s">
        <v>74</v>
      </c>
      <c r="C43" s="13" t="s">
        <v>23</v>
      </c>
      <c r="D43" s="116"/>
      <c r="E43" s="87">
        <f t="shared" ref="E43:G44" si="14">E30/E33</f>
        <v>10.323192990995375</v>
      </c>
      <c r="F43" s="75"/>
      <c r="G43" s="87">
        <f t="shared" si="14"/>
        <v>10.323192990995375</v>
      </c>
      <c r="H43" s="67"/>
    </row>
    <row r="44" spans="1:8" ht="13.5" customHeight="1">
      <c r="A44" s="13"/>
      <c r="B44" s="72" t="s">
        <v>75</v>
      </c>
      <c r="C44" s="13" t="s">
        <v>23</v>
      </c>
      <c r="D44" s="117"/>
      <c r="E44" s="87">
        <f t="shared" si="14"/>
        <v>7.5888675424476864</v>
      </c>
      <c r="F44" s="75"/>
      <c r="G44" s="87">
        <f t="shared" si="14"/>
        <v>7.5888675424476864</v>
      </c>
      <c r="H44" s="67"/>
    </row>
    <row r="45" spans="1:8" ht="30.75" customHeight="1">
      <c r="A45" s="13"/>
      <c r="B45" s="16" t="s">
        <v>80</v>
      </c>
      <c r="C45" s="13" t="s">
        <v>79</v>
      </c>
      <c r="D45" s="115" t="s">
        <v>95</v>
      </c>
      <c r="E45" s="71">
        <f>E23/E16</f>
        <v>120.63333333333334</v>
      </c>
      <c r="F45" s="62"/>
      <c r="G45" s="71">
        <f>G23/G16</f>
        <v>120.63333333333334</v>
      </c>
      <c r="H45" s="67"/>
    </row>
    <row r="46" spans="1:8" ht="13.5" customHeight="1">
      <c r="A46" s="13"/>
      <c r="B46" s="72" t="s">
        <v>74</v>
      </c>
      <c r="C46" s="13" t="s">
        <v>79</v>
      </c>
      <c r="D46" s="116"/>
      <c r="E46" s="76">
        <f t="shared" ref="E46:G47" si="15">E24/E17</f>
        <v>123.13333333333334</v>
      </c>
      <c r="F46" s="75"/>
      <c r="G46" s="76">
        <f t="shared" si="15"/>
        <v>123.13333333333334</v>
      </c>
      <c r="H46" s="67"/>
    </row>
    <row r="47" spans="1:8" ht="13.5" customHeight="1">
      <c r="A47" s="13"/>
      <c r="B47" s="72" t="s">
        <v>75</v>
      </c>
      <c r="C47" s="13" t="s">
        <v>79</v>
      </c>
      <c r="D47" s="117"/>
      <c r="E47" s="76">
        <f t="shared" si="15"/>
        <v>118.13333333333334</v>
      </c>
      <c r="F47" s="75"/>
      <c r="G47" s="76">
        <f t="shared" si="15"/>
        <v>118.13333333333334</v>
      </c>
      <c r="H47" s="67"/>
    </row>
    <row r="48" spans="1:8" ht="33" customHeight="1">
      <c r="A48" s="13"/>
      <c r="B48" s="16" t="s">
        <v>94</v>
      </c>
      <c r="C48" s="53" t="s">
        <v>21</v>
      </c>
      <c r="D48" s="115" t="s">
        <v>93</v>
      </c>
      <c r="E48" s="100">
        <f>E20/E10</f>
        <v>4026.1754385964914</v>
      </c>
      <c r="F48" s="15"/>
      <c r="G48" s="15">
        <f>SUM(E48:F48)</f>
        <v>4026.1754385964914</v>
      </c>
      <c r="H48" s="67"/>
    </row>
    <row r="49" spans="1:10" ht="13.5" customHeight="1">
      <c r="A49" s="13"/>
      <c r="B49" s="72" t="s">
        <v>74</v>
      </c>
      <c r="C49" s="53" t="s">
        <v>21</v>
      </c>
      <c r="D49" s="116"/>
      <c r="E49" s="101">
        <f>E21/E11</f>
        <v>3777.6078431372548</v>
      </c>
      <c r="F49" s="75"/>
      <c r="G49" s="88">
        <f t="shared" ref="G49:G50" si="16">SUM(E49:F49)</f>
        <v>3777.6078431372548</v>
      </c>
      <c r="H49" s="67"/>
    </row>
    <row r="50" spans="1:10" ht="13.5" customHeight="1">
      <c r="A50" s="13"/>
      <c r="B50" s="72" t="s">
        <v>75</v>
      </c>
      <c r="C50" s="53" t="s">
        <v>21</v>
      </c>
      <c r="D50" s="117"/>
      <c r="E50" s="101">
        <f>E22/E12</f>
        <v>4393.623188405797</v>
      </c>
      <c r="F50" s="75"/>
      <c r="G50" s="88">
        <f t="shared" si="16"/>
        <v>4393.623188405797</v>
      </c>
      <c r="H50" s="67"/>
    </row>
    <row r="51" spans="1:10" ht="19.5" customHeight="1">
      <c r="A51" s="13">
        <v>4</v>
      </c>
      <c r="B51" s="14" t="s">
        <v>20</v>
      </c>
      <c r="C51" s="13"/>
      <c r="D51" s="117"/>
      <c r="E51" s="35"/>
      <c r="F51" s="62"/>
      <c r="G51" s="35"/>
      <c r="H51" s="50"/>
    </row>
    <row r="52" spans="1:10" ht="58.5" customHeight="1">
      <c r="A52" s="13"/>
      <c r="B52" s="78" t="s">
        <v>83</v>
      </c>
      <c r="C52" s="13" t="s">
        <v>24</v>
      </c>
      <c r="D52" s="144" t="s">
        <v>86</v>
      </c>
      <c r="E52" s="81">
        <f>37888/38346*100</f>
        <v>98.805612058624106</v>
      </c>
      <c r="F52" s="82"/>
      <c r="G52" s="81">
        <f>E52</f>
        <v>98.805612058624106</v>
      </c>
      <c r="H52" s="68"/>
    </row>
    <row r="53" spans="1:10" ht="18" customHeight="1">
      <c r="A53" s="13"/>
      <c r="B53" s="72" t="s">
        <v>74</v>
      </c>
      <c r="C53" s="13" t="s">
        <v>24</v>
      </c>
      <c r="D53" s="145"/>
      <c r="E53" s="73">
        <f>(2985+604+11523)/(2332+475+12934)*100</f>
        <v>96.004065815386568</v>
      </c>
      <c r="F53" s="89"/>
      <c r="G53" s="73">
        <f t="shared" ref="G53:G54" si="17">E53</f>
        <v>96.004065815386568</v>
      </c>
      <c r="H53" s="68"/>
    </row>
    <row r="54" spans="1:10" ht="20.25" customHeight="1">
      <c r="A54" s="13"/>
      <c r="B54" s="72" t="s">
        <v>75</v>
      </c>
      <c r="C54" s="13" t="s">
        <v>24</v>
      </c>
      <c r="D54" s="146"/>
      <c r="E54" s="73">
        <f>(4276+997+17503)/(4072+950+17583)*100</f>
        <v>100.7564698075647</v>
      </c>
      <c r="F54" s="89"/>
      <c r="G54" s="73">
        <f t="shared" si="17"/>
        <v>100.7564698075647</v>
      </c>
      <c r="H54" s="68"/>
    </row>
    <row r="55" spans="1:10" ht="48" customHeight="1">
      <c r="A55" s="13"/>
      <c r="B55" s="16" t="s">
        <v>90</v>
      </c>
      <c r="C55" s="13" t="s">
        <v>24</v>
      </c>
      <c r="D55" s="150" t="s">
        <v>91</v>
      </c>
      <c r="E55" s="79">
        <f>E35/E32*100</f>
        <v>2.3656148778978783</v>
      </c>
      <c r="F55" s="83"/>
      <c r="G55" s="81">
        <f>E55</f>
        <v>2.3656148778978783</v>
      </c>
      <c r="H55" s="66"/>
    </row>
    <row r="56" spans="1:10" ht="15.75" customHeight="1">
      <c r="A56" s="13"/>
      <c r="B56" s="72" t="s">
        <v>74</v>
      </c>
      <c r="C56" s="13" t="s">
        <v>24</v>
      </c>
      <c r="D56" s="151"/>
      <c r="E56" s="85">
        <f t="shared" ref="E56:E57" si="18">E36/E33*100</f>
        <v>1.362862010221465</v>
      </c>
      <c r="F56" s="90"/>
      <c r="G56" s="73">
        <f t="shared" ref="G56:G57" si="19">E56</f>
        <v>1.362862010221465</v>
      </c>
      <c r="H56" s="66"/>
    </row>
    <row r="57" spans="1:10" ht="15.75" customHeight="1">
      <c r="A57" s="13"/>
      <c r="B57" s="72" t="s">
        <v>75</v>
      </c>
      <c r="C57" s="13" t="s">
        <v>24</v>
      </c>
      <c r="D57" s="152"/>
      <c r="E57" s="85">
        <f t="shared" si="18"/>
        <v>2.7934991432576979</v>
      </c>
      <c r="F57" s="90"/>
      <c r="G57" s="73">
        <f t="shared" si="19"/>
        <v>2.7934991432576979</v>
      </c>
      <c r="H57" s="66"/>
    </row>
    <row r="58" spans="1:10" ht="21.75" customHeight="1">
      <c r="A58" s="13"/>
      <c r="B58" s="135" t="str">
        <f>'1-10'!B39</f>
        <v>Придбання предметів довгострокового користування, у тому числі видатки на інформатизацію</v>
      </c>
      <c r="C58" s="136"/>
      <c r="D58" s="136"/>
      <c r="E58" s="136"/>
      <c r="F58" s="136"/>
      <c r="G58" s="137"/>
      <c r="H58" s="52"/>
    </row>
    <row r="59" spans="1:10" ht="21.75" customHeight="1">
      <c r="A59" s="13">
        <v>1</v>
      </c>
      <c r="B59" s="14" t="s">
        <v>12</v>
      </c>
      <c r="C59" s="13"/>
      <c r="D59" s="92"/>
      <c r="E59" s="54"/>
      <c r="F59" s="54"/>
      <c r="G59" s="14"/>
      <c r="H59" s="52"/>
    </row>
    <row r="60" spans="1:10" ht="15.75" customHeight="1">
      <c r="A60" s="13"/>
      <c r="B60" s="16" t="s">
        <v>56</v>
      </c>
      <c r="C60" s="91" t="s">
        <v>57</v>
      </c>
      <c r="D60" s="138" t="s">
        <v>58</v>
      </c>
      <c r="E60" s="114"/>
      <c r="F60" s="97">
        <f>F61+F62</f>
        <v>1085146.74</v>
      </c>
      <c r="G60" s="97">
        <f>SUM(E60:F60)</f>
        <v>1085146.74</v>
      </c>
      <c r="H60" s="69"/>
      <c r="J60" s="121">
        <f>'1-10'!D39</f>
        <v>1085146.74</v>
      </c>
    </row>
    <row r="61" spans="1:10" ht="16.5" customHeight="1">
      <c r="A61" s="13"/>
      <c r="B61" s="72" t="s">
        <v>74</v>
      </c>
      <c r="C61" s="91" t="s">
        <v>57</v>
      </c>
      <c r="D61" s="139"/>
      <c r="E61" s="114"/>
      <c r="F61" s="98">
        <f>232621.74+40000</f>
        <v>272621.74</v>
      </c>
      <c r="G61" s="98">
        <f>SUM(E61:F61)</f>
        <v>272621.74</v>
      </c>
      <c r="H61" s="69"/>
    </row>
    <row r="62" spans="1:10" ht="16.5" customHeight="1">
      <c r="A62" s="13"/>
      <c r="B62" s="72" t="s">
        <v>75</v>
      </c>
      <c r="C62" s="91" t="s">
        <v>57</v>
      </c>
      <c r="D62" s="140"/>
      <c r="E62" s="114"/>
      <c r="F62" s="98">
        <f>700525+112000</f>
        <v>812525</v>
      </c>
      <c r="G62" s="98">
        <f>SUM(E62:F62)</f>
        <v>812525</v>
      </c>
      <c r="H62" s="69"/>
    </row>
    <row r="63" spans="1:10" ht="20.25" customHeight="1">
      <c r="A63" s="13">
        <v>2</v>
      </c>
      <c r="B63" s="16" t="s">
        <v>16</v>
      </c>
      <c r="C63" s="55"/>
      <c r="D63" s="118"/>
      <c r="E63" s="13"/>
      <c r="F63" s="13"/>
      <c r="G63" s="25"/>
      <c r="H63" s="70"/>
    </row>
    <row r="64" spans="1:10" ht="20.25" customHeight="1">
      <c r="A64" s="13"/>
      <c r="B64" s="16" t="s">
        <v>59</v>
      </c>
      <c r="C64" s="55" t="s">
        <v>60</v>
      </c>
      <c r="D64" s="138" t="s">
        <v>61</v>
      </c>
      <c r="E64" s="13"/>
      <c r="F64" s="35">
        <f>F65+F66</f>
        <v>49</v>
      </c>
      <c r="G64" s="35">
        <f>G65+G66</f>
        <v>49</v>
      </c>
      <c r="H64" s="69"/>
      <c r="I64" s="103">
        <v>19</v>
      </c>
      <c r="J64" t="s">
        <v>105</v>
      </c>
    </row>
    <row r="65" spans="1:10" ht="14.25" customHeight="1">
      <c r="A65" s="13"/>
      <c r="B65" s="72" t="s">
        <v>74</v>
      </c>
      <c r="C65" s="55" t="s">
        <v>60</v>
      </c>
      <c r="D65" s="139"/>
      <c r="E65" s="13"/>
      <c r="F65" s="42">
        <f>15+4+1+1</f>
        <v>21</v>
      </c>
      <c r="G65" s="96">
        <f>SUM(E65:F65)</f>
        <v>21</v>
      </c>
      <c r="H65" s="69"/>
      <c r="I65">
        <v>1</v>
      </c>
      <c r="J65" t="s">
        <v>101</v>
      </c>
    </row>
    <row r="66" spans="1:10" ht="14.25" customHeight="1">
      <c r="A66" s="13"/>
      <c r="B66" s="72" t="s">
        <v>75</v>
      </c>
      <c r="C66" s="55" t="s">
        <v>60</v>
      </c>
      <c r="D66" s="140"/>
      <c r="E66" s="13"/>
      <c r="F66" s="42">
        <f>1+12+5+1+1+8</f>
        <v>28</v>
      </c>
      <c r="G66" s="96">
        <f>SUM(E66:F66)</f>
        <v>28</v>
      </c>
      <c r="H66" s="69"/>
      <c r="I66">
        <v>1</v>
      </c>
      <c r="J66" t="s">
        <v>113</v>
      </c>
    </row>
    <row r="67" spans="1:10" ht="21.75" customHeight="1">
      <c r="A67" s="13">
        <v>3</v>
      </c>
      <c r="B67" s="16" t="s">
        <v>19</v>
      </c>
      <c r="C67" s="55"/>
      <c r="D67" s="59"/>
      <c r="E67" s="13"/>
      <c r="F67" s="13"/>
      <c r="G67" s="13"/>
      <c r="H67" s="50"/>
      <c r="I67">
        <v>1</v>
      </c>
      <c r="J67" t="s">
        <v>69</v>
      </c>
    </row>
    <row r="68" spans="1:10" ht="32.25" customHeight="1">
      <c r="A68" s="13"/>
      <c r="B68" s="16" t="s">
        <v>106</v>
      </c>
      <c r="C68" s="55" t="s">
        <v>57</v>
      </c>
      <c r="D68" s="93" t="s">
        <v>62</v>
      </c>
      <c r="E68" s="15"/>
      <c r="F68" s="56">
        <f>F60/F64</f>
        <v>22145.851836734695</v>
      </c>
      <c r="G68" s="56">
        <f>G60/G64</f>
        <v>22145.851836734695</v>
      </c>
      <c r="H68" s="69"/>
      <c r="I68">
        <f>2+10+8</f>
        <v>20</v>
      </c>
      <c r="J68" t="s">
        <v>70</v>
      </c>
    </row>
    <row r="69" spans="1:10" ht="15" customHeight="1">
      <c r="A69" s="13"/>
      <c r="B69" s="72" t="s">
        <v>74</v>
      </c>
      <c r="C69" s="55" t="s">
        <v>57</v>
      </c>
      <c r="D69" s="94"/>
      <c r="E69" s="15"/>
      <c r="F69" s="96">
        <f t="shared" ref="F69:F70" si="20">F61/F65</f>
        <v>12981.987619047619</v>
      </c>
      <c r="G69" s="96">
        <f>SUM(E69:F69)</f>
        <v>12981.987619047619</v>
      </c>
      <c r="H69" s="69"/>
    </row>
    <row r="70" spans="1:10" ht="15" customHeight="1">
      <c r="A70" s="13"/>
      <c r="B70" s="72" t="s">
        <v>75</v>
      </c>
      <c r="C70" s="55" t="s">
        <v>57</v>
      </c>
      <c r="D70" s="95"/>
      <c r="E70" s="15"/>
      <c r="F70" s="96">
        <f t="shared" si="20"/>
        <v>29018.75</v>
      </c>
      <c r="G70" s="96">
        <f>SUM(E70:F70)</f>
        <v>29018.75</v>
      </c>
      <c r="H70" s="69"/>
    </row>
    <row r="71" spans="1:10" ht="21" customHeight="1">
      <c r="A71" s="25">
        <v>4</v>
      </c>
      <c r="B71" s="16" t="s">
        <v>20</v>
      </c>
      <c r="C71" s="55"/>
      <c r="D71" s="59"/>
      <c r="E71" s="13"/>
      <c r="F71" s="13"/>
      <c r="G71" s="13"/>
      <c r="H71" s="50"/>
      <c r="I71">
        <v>5</v>
      </c>
      <c r="J71" t="s">
        <v>71</v>
      </c>
    </row>
    <row r="72" spans="1:10" ht="33" customHeight="1">
      <c r="A72" s="35"/>
      <c r="B72" s="57" t="s">
        <v>63</v>
      </c>
      <c r="C72" s="58" t="s">
        <v>24</v>
      </c>
      <c r="D72" s="93" t="s">
        <v>64</v>
      </c>
      <c r="E72" s="15"/>
      <c r="F72" s="56">
        <v>100</v>
      </c>
      <c r="G72" s="56">
        <v>100</v>
      </c>
      <c r="H72" s="66"/>
      <c r="I72">
        <v>1</v>
      </c>
      <c r="J72" t="s">
        <v>72</v>
      </c>
    </row>
    <row r="73" spans="1:10" ht="15.75" customHeight="1">
      <c r="A73" s="13"/>
      <c r="B73" s="72" t="s">
        <v>74</v>
      </c>
      <c r="C73" s="58" t="s">
        <v>24</v>
      </c>
      <c r="D73" s="94"/>
      <c r="E73" s="15"/>
      <c r="F73" s="96">
        <v>100</v>
      </c>
      <c r="G73" s="96">
        <v>100</v>
      </c>
      <c r="H73" s="66"/>
    </row>
    <row r="74" spans="1:10" ht="20.25" customHeight="1">
      <c r="A74" s="13"/>
      <c r="B74" s="72" t="s">
        <v>75</v>
      </c>
      <c r="C74" s="58" t="s">
        <v>24</v>
      </c>
      <c r="D74" s="95"/>
      <c r="E74" s="13"/>
      <c r="F74" s="96">
        <v>100</v>
      </c>
      <c r="G74" s="99">
        <v>100</v>
      </c>
      <c r="H74" s="66"/>
    </row>
    <row r="75" spans="1:10" ht="20.25" customHeight="1">
      <c r="A75" s="50"/>
      <c r="B75" s="51"/>
      <c r="C75" s="50"/>
      <c r="D75" s="52"/>
      <c r="E75" s="52"/>
      <c r="F75" s="52"/>
      <c r="G75" s="52"/>
      <c r="H75" s="52"/>
      <c r="I75">
        <v>1</v>
      </c>
      <c r="J75" t="s">
        <v>73</v>
      </c>
    </row>
    <row r="76" spans="1:10" ht="18.75" customHeight="1">
      <c r="A76" s="104" t="s">
        <v>109</v>
      </c>
      <c r="B76" s="104"/>
      <c r="C76" s="104"/>
      <c r="D76" s="111"/>
      <c r="E76" s="112"/>
      <c r="F76" s="113" t="s">
        <v>110</v>
      </c>
      <c r="G76" s="60"/>
      <c r="H76" s="60"/>
      <c r="I76" s="7"/>
      <c r="J76" s="7"/>
    </row>
    <row r="77" spans="1:10" ht="10.5" customHeight="1">
      <c r="A77" s="105"/>
      <c r="B77" s="18"/>
      <c r="C77" s="18"/>
      <c r="D77" s="18"/>
      <c r="E77" s="18"/>
      <c r="F77" s="18"/>
      <c r="G77" s="60"/>
      <c r="H77" s="60"/>
    </row>
    <row r="78" spans="1:10" ht="18.75">
      <c r="A78" s="105" t="s">
        <v>7</v>
      </c>
      <c r="B78" s="18"/>
      <c r="C78" s="18"/>
      <c r="D78" s="18"/>
      <c r="E78" s="18"/>
      <c r="F78" s="18"/>
      <c r="G78" s="60"/>
      <c r="H78" s="60"/>
    </row>
    <row r="79" spans="1:10" ht="18.75">
      <c r="A79" s="105" t="s">
        <v>99</v>
      </c>
      <c r="B79" s="18"/>
      <c r="C79" s="18"/>
      <c r="D79" s="106" t="s">
        <v>26</v>
      </c>
      <c r="E79" s="18"/>
      <c r="F79" s="107" t="s">
        <v>100</v>
      </c>
      <c r="G79" s="60"/>
      <c r="H79" s="60"/>
    </row>
    <row r="80" spans="1:10" ht="12" customHeight="1">
      <c r="A80" s="105"/>
      <c r="B80" s="18"/>
      <c r="C80" s="18"/>
      <c r="D80" s="106"/>
      <c r="E80" s="18"/>
      <c r="F80" s="107"/>
      <c r="G80" s="60"/>
      <c r="H80" s="60"/>
    </row>
    <row r="81" spans="1:6" ht="14.25" customHeight="1">
      <c r="A81" s="108" t="s">
        <v>66</v>
      </c>
      <c r="B81" s="18"/>
      <c r="C81" s="120">
        <v>43775</v>
      </c>
      <c r="D81" s="18"/>
      <c r="E81" s="18"/>
      <c r="F81" s="18"/>
    </row>
    <row r="82" spans="1:6" ht="13.5" customHeight="1">
      <c r="A82" s="105" t="s">
        <v>67</v>
      </c>
      <c r="B82" s="18"/>
      <c r="C82" s="18"/>
      <c r="D82" s="18"/>
      <c r="E82" s="18"/>
      <c r="F82" s="18"/>
    </row>
  </sheetData>
  <mergeCells count="9">
    <mergeCell ref="B58:G58"/>
    <mergeCell ref="D60:D62"/>
    <mergeCell ref="D64:D66"/>
    <mergeCell ref="B4:G4"/>
    <mergeCell ref="D20:D22"/>
    <mergeCell ref="D26:D28"/>
    <mergeCell ref="D32:D34"/>
    <mergeCell ref="D52:D54"/>
    <mergeCell ref="D55:D57"/>
  </mergeCells>
  <pageMargins left="0.39370078740157483" right="0.39370078740157483" top="0.78740157480314965" bottom="0.39370078740157483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1-10</vt:lpstr>
      <vt:lpstr>11</vt:lpstr>
      <vt:lpstr>'11'!Заголовки_для_печати</vt:lpstr>
      <vt:lpstr>'11'!Область_печати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2019-11-06T06:47:39Z</dcterms:modified>
</cp:coreProperties>
</file>