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Річний план" sheetId="1" r:id="rId1"/>
    <sheet name="Вироб _прогр_Дод_2" sheetId="2" r:id="rId2"/>
    <sheet name="Дод_1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'Річний план'!$12:$15</definedName>
    <definedName name="_xlnm.Print_Area" localSheetId="1">'Вироб _прогр_Дод_2'!$B$1:$U$40</definedName>
    <definedName name="_xlnm.Print_Area" localSheetId="2">Дод_1!$A$1:$L$118</definedName>
    <definedName name="_xlnm.Print_Area" localSheetId="0">'Річний план'!$B$1:$S$52</definedName>
    <definedName name="отклонение">'[1]Вхідні дані'!#REF!</definedName>
    <definedName name="отклонение_18">'[2]Вхідні дані'!#REF!</definedName>
    <definedName name="пдв">'[1]Вхідні дані'!#REF!</definedName>
    <definedName name="пдв_18">'[2]Вхідні дані'!#REF!</definedName>
  </definedNames>
  <calcPr calcId="124519"/>
</workbook>
</file>

<file path=xl/calcChain.xml><?xml version="1.0" encoding="utf-8"?>
<calcChain xmlns="http://schemas.openxmlformats.org/spreadsheetml/2006/main">
  <c r="L111" i="3"/>
  <c r="L109"/>
  <c r="T107"/>
  <c r="L107"/>
  <c r="L105"/>
  <c r="Z102"/>
  <c r="L102"/>
  <c r="Z97"/>
  <c r="Y97"/>
  <c r="Z92"/>
  <c r="X93"/>
  <c r="X92"/>
  <c r="X90"/>
  <c r="W87"/>
  <c r="Z86"/>
  <c r="W86"/>
  <c r="X87"/>
  <c r="X85"/>
  <c r="W85"/>
  <c r="X86"/>
  <c r="AB84"/>
  <c r="W84"/>
  <c r="X84"/>
  <c r="Z80"/>
  <c r="X77"/>
  <c r="Y80"/>
  <c r="Z74"/>
  <c r="Y74"/>
  <c r="Z68"/>
  <c r="X79"/>
  <c r="X78"/>
  <c r="X76"/>
  <c r="D31"/>
  <c r="D22"/>
  <c r="D25"/>
  <c r="G51"/>
  <c r="C13"/>
  <c r="W102" i="2"/>
  <c r="W101"/>
  <c r="W100"/>
  <c r="W99"/>
  <c r="W97"/>
  <c r="W89"/>
  <c r="W88"/>
  <c r="W87"/>
  <c r="W86"/>
  <c r="W85"/>
  <c r="W90" s="1"/>
  <c r="W84"/>
  <c r="W73"/>
  <c r="AM159"/>
  <c r="AL159"/>
  <c r="AK159"/>
  <c r="AJ159"/>
  <c r="AI159"/>
  <c r="AH159"/>
  <c r="AG159"/>
  <c r="AF159"/>
  <c r="W56"/>
  <c r="Y94"/>
  <c r="AM37"/>
  <c r="S31"/>
  <c r="R35"/>
  <c r="Q31"/>
  <c r="I35"/>
  <c r="G35"/>
  <c r="F35"/>
  <c r="E35"/>
  <c r="Y28"/>
  <c r="Y26"/>
  <c r="S32"/>
  <c r="R32"/>
  <c r="Q32"/>
  <c r="I32"/>
  <c r="G32"/>
  <c r="F32"/>
  <c r="E32"/>
  <c r="S30"/>
  <c r="R30"/>
  <c r="Q30"/>
  <c r="I30"/>
  <c r="G30"/>
  <c r="F30"/>
  <c r="E30"/>
  <c r="U30" s="1"/>
  <c r="AH23"/>
  <c r="Z23"/>
  <c r="Y22"/>
  <c r="AA22"/>
  <c r="Y16"/>
  <c r="Y14"/>
  <c r="J10"/>
  <c r="I10"/>
  <c r="P46" i="1"/>
  <c r="O46"/>
  <c r="N46"/>
  <c r="M46"/>
  <c r="L46"/>
  <c r="C34"/>
  <c r="G60"/>
  <c r="O44"/>
  <c r="M44"/>
  <c r="P44"/>
  <c r="N44"/>
  <c r="L44"/>
  <c r="Z104" i="3" l="1"/>
  <c r="C53"/>
  <c r="X96"/>
  <c r="C55"/>
  <c r="X98"/>
  <c r="X82"/>
  <c r="C54"/>
  <c r="C56"/>
  <c r="U79"/>
  <c r="AC79"/>
  <c r="X80"/>
  <c r="X99" s="1"/>
  <c r="Y86"/>
  <c r="X91"/>
  <c r="X88" s="1"/>
  <c r="Y92"/>
  <c r="AB97"/>
  <c r="Y102"/>
  <c r="Y68"/>
  <c r="Y104" s="1"/>
  <c r="AB72"/>
  <c r="L80"/>
  <c r="L86"/>
  <c r="AH14" i="2"/>
  <c r="AI14" s="1"/>
  <c r="X14"/>
  <c r="Z14" s="1"/>
  <c r="AH20"/>
  <c r="AI20" s="1"/>
  <c r="X20"/>
  <c r="X26"/>
  <c r="Z26" s="1"/>
  <c r="AH28"/>
  <c r="AI28" s="1"/>
  <c r="X28"/>
  <c r="Z28" s="1"/>
  <c r="H35"/>
  <c r="X17"/>
  <c r="AH17"/>
  <c r="AI17" s="1"/>
  <c r="X18"/>
  <c r="AH18"/>
  <c r="AI18" s="1"/>
  <c r="AH21"/>
  <c r="AI21" s="1"/>
  <c r="X21"/>
  <c r="Y17"/>
  <c r="Y18"/>
  <c r="Y20"/>
  <c r="Y21"/>
  <c r="AQ26"/>
  <c r="Y25"/>
  <c r="Y27"/>
  <c r="Y29"/>
  <c r="F31"/>
  <c r="I31"/>
  <c r="R31"/>
  <c r="Q35"/>
  <c r="S35"/>
  <c r="Y15"/>
  <c r="Y24"/>
  <c r="E31"/>
  <c r="G31"/>
  <c r="AM128"/>
  <c r="J44" i="1"/>
  <c r="S46"/>
  <c r="K44"/>
  <c r="I44"/>
  <c r="Q44"/>
  <c r="G44"/>
  <c r="V8"/>
  <c r="G64"/>
  <c r="X97" i="3" l="1"/>
  <c r="X95" s="1"/>
  <c r="E109"/>
  <c r="X75"/>
  <c r="AH29" i="2"/>
  <c r="AI29" s="1"/>
  <c r="X29"/>
  <c r="Z29" s="1"/>
  <c r="X25"/>
  <c r="Z25" s="1"/>
  <c r="AC24"/>
  <c r="AH24"/>
  <c r="AI24" s="1"/>
  <c r="X24"/>
  <c r="X27"/>
  <c r="Z27" s="1"/>
  <c r="AH27"/>
  <c r="AI27" s="1"/>
  <c r="AH22"/>
  <c r="AI22" s="1"/>
  <c r="AC22"/>
  <c r="AH15"/>
  <c r="AI15" s="1"/>
  <c r="X15"/>
  <c r="Z15" s="1"/>
  <c r="T35"/>
  <c r="Z21"/>
  <c r="Z18"/>
  <c r="Z17"/>
  <c r="Z20"/>
  <c r="AQ20"/>
  <c r="AQ25"/>
  <c r="Y19"/>
  <c r="U31"/>
  <c r="AQ28"/>
  <c r="X19"/>
  <c r="U35"/>
  <c r="K46" i="1"/>
  <c r="H44"/>
  <c r="H46"/>
  <c r="W38"/>
  <c r="I46"/>
  <c r="Q46"/>
  <c r="V38"/>
  <c r="R44"/>
  <c r="R46"/>
  <c r="S44"/>
  <c r="J46"/>
  <c r="U38"/>
  <c r="Z19" i="2" l="1"/>
  <c r="AH16"/>
  <c r="AI16" s="1"/>
  <c r="X16"/>
  <c r="Z16" s="1"/>
  <c r="Z24"/>
  <c r="X22"/>
  <c r="Z22" s="1"/>
  <c r="AQ22"/>
  <c r="U32"/>
  <c r="W25"/>
  <c r="U37" s="1"/>
  <c r="AM31"/>
  <c r="W22"/>
  <c r="AQ34"/>
  <c r="W33"/>
  <c r="AC29"/>
  <c r="W29"/>
  <c r="AQ35"/>
  <c r="U34"/>
  <c r="AM27"/>
  <c r="AA28" l="1"/>
  <c r="AA21"/>
  <c r="AA20"/>
  <c r="AA45" l="1"/>
</calcChain>
</file>

<file path=xl/comments1.xml><?xml version="1.0" encoding="utf-8"?>
<comments xmlns="http://schemas.openxmlformats.org/spreadsheetml/2006/main">
  <authors>
    <author>TTI3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сотч Фактич_себест-ть
</t>
        </r>
      </text>
    </commen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0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реализация
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гуртож.
</t>
        </r>
      </text>
    </comment>
    <comment ref="G37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религ.
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виробнич.прогр.2016
.</t>
        </r>
      </text>
    </comment>
    <comment ref="G39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  собст базі
</t>
        </r>
      </text>
    </comment>
  </commentList>
</comments>
</file>

<file path=xl/comments2.xml><?xml version="1.0" encoding="utf-8"?>
<comments xmlns="http://schemas.openxmlformats.org/spreadsheetml/2006/main">
  <authors>
    <author>User</author>
    <author>TTI3</author>
  </authors>
  <commentList>
    <comment ref="C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 т.ч. Гуртожитки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без с/б</t>
        </r>
      </text>
    </comment>
    <comment ref="D25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вл.базы
</t>
        </r>
      </text>
    </comment>
    <comment ref="C29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без бюдж. На ПШС и Московск.
</t>
        </r>
      </text>
    </comment>
    <comment ref="C30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Московской с рел.
</t>
        </r>
      </text>
    </comment>
    <comment ref="C35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гуртожит.
</t>
        </r>
      </text>
    </comment>
    <comment ref="J100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<sst xmlns="http://schemas.openxmlformats.org/spreadsheetml/2006/main" count="506" uniqueCount="297">
  <si>
    <t>ЗАТВЕРДЖЕНО :</t>
  </si>
  <si>
    <t>Рішення виконкому</t>
  </si>
  <si>
    <t>Павлоградської міської ради</t>
  </si>
  <si>
    <t>від "___"_____201___р.</t>
  </si>
  <si>
    <r>
      <t xml:space="preserve">Додаток 2 </t>
    </r>
    <r>
      <rPr>
        <sz val="12"/>
        <rFont val="Times New Roman"/>
        <family val="1"/>
        <charset val="204"/>
      </rPr>
      <t>до Порядку формування тарифів на теплову енергію, її виробництво, транспортування та постачання </t>
    </r>
  </si>
  <si>
    <t xml:space="preserve">РІЧНИЙ ПЛАН ВИРОБНИЦТВА, ТРАНСПОРТУВАННЯ ТА ПОСТАЧАННЯ ТЕПЛОВОЇ ЕНЕРГІЇ НА 12 МІСЯЦІВ </t>
  </si>
  <si>
    <t xml:space="preserve"> з "01" січня 2018 року </t>
  </si>
  <si>
    <t>КП "Павлоградтеплоенерго"</t>
  </si>
  <si>
    <t>N з/п</t>
  </si>
  <si>
    <t>Показники </t>
  </si>
  <si>
    <t>Од. виміру </t>
  </si>
  <si>
    <t>2016 рік</t>
  </si>
  <si>
    <t>Ожидаем. 2017 рік</t>
  </si>
  <si>
    <t>Річний план на 2018 рік</t>
  </si>
  <si>
    <t>У т. ч. за місяцями 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</si>
  <si>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</si>
  <si>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</si>
  <si>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</si>
  <si>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</si>
  <si>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</si>
  <si>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</si>
  <si>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</si>
  <si>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</si>
  <si>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</si>
  <si>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</si>
  <si>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</si>
  <si>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</si>
  <si>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план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</si>
  <si>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</si>
  <si>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</si>
  <si>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</si>
  <si>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</si>
  <si>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</si>
  <si>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</si>
  <si>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</si>
  <si>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</si>
  <si>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</si>
  <si>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</si>
  <si>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</si>
  <si>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</si>
  <si>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</si>
  <si>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</si>
  <si>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</si>
  <si>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</si>
  <si>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</si>
  <si>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</si>
  <si>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Відпуск теплової енергії з колекторів власних генеруючих джерел, усього, у т. ч.: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</si>
  <si>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</si>
  <si>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</si>
  <si>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</si>
  <si>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</si>
  <si>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Котельні </t>
  </si>
  <si>
    <t>Надходження в мережу ліцензіата теплової енергії, яка вироблена іншими виробниками, усього, у тч.: </t>
  </si>
  <si>
    <t>2.1 </t>
  </si>
  <si>
    <t>Покупна теплова енергія (розшифрувати за назвами виробників) </t>
  </si>
  <si>
    <t>2.2 </t>
  </si>
  <si>
    <t>Теплова енергія інших власників для транспортування мережами ліцензіата (розшифрувати власниками) </t>
  </si>
  <si>
    <t>Надходження теплової енергії в мережу ліцензіата, усього (пункт 2 + пункт 1) </t>
  </si>
  <si>
    <t>Втрати теплової енергії в теплових мережах ліцензіата, усього: </t>
  </si>
  <si>
    <t>  </t>
  </si>
  <si>
    <t>те ж у відсотках від пункту 3 </t>
  </si>
  <si>
    <t>% </t>
  </si>
  <si>
    <t>4.1 </t>
  </si>
  <si>
    <t>у т. ч. втрати в теплових мережах ліцензіата теплової енергії інших власників (розшифрувати за власниками) </t>
  </si>
  <si>
    <t>те ж у відсотках від пункту 2.2 </t>
  </si>
  <si>
    <t>Корисний відпуск теплової енергії з мереж ліцензіата, усього, у тому числі: </t>
  </si>
  <si>
    <t>5.1 </t>
  </si>
  <si>
    <t>Теплова енергія інших власників (розшифрувати за назвами власників) </t>
  </si>
  <si>
    <t>5.2 </t>
  </si>
  <si>
    <t>Господарські потреби ліцензованої діяльності ліцензіата </t>
  </si>
  <si>
    <t>5.3 </t>
  </si>
  <si>
    <t>Корисний відпуск теплової енергії власним споживачам ліцензіата, усього, у т. ч. на потреби: </t>
  </si>
  <si>
    <t>5.3.1 </t>
  </si>
  <si>
    <t>населення: </t>
  </si>
  <si>
    <t>те ж у відсотках від пункту 5.3 </t>
  </si>
  <si>
    <t>релігійні організації</t>
  </si>
  <si>
    <t>5.3.2 </t>
  </si>
  <si>
    <t>бюджетних установ: </t>
  </si>
  <si>
    <t>5.3.3 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</si>
  <si>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</si>
  <si>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</si>
  <si>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</si>
  <si>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6.1 </t>
  </si>
  <si>
    <t>населення </t>
  </si>
  <si>
    <t>6.2 </t>
  </si>
  <si>
    <t>бюджетних установ </t>
  </si>
  <si>
    <t>6.3 </t>
  </si>
  <si>
    <t>інших споживачів </t>
  </si>
  <si>
    <t xml:space="preserve">Директор </t>
  </si>
  <si>
    <t>ВОВК М.В.</t>
  </si>
  <si>
    <t>вл.база</t>
  </si>
  <si>
    <t xml:space="preserve"> ВИРОБНИЧА ПРОГРАМА</t>
  </si>
  <si>
    <t>ВИРОБНИЧА ПРОГРАМА</t>
  </si>
  <si>
    <t>КП "ПАВЛОГРАДТЕПЛОЕНЕРГО"</t>
  </si>
  <si>
    <t>на</t>
  </si>
  <si>
    <t>І півріччя</t>
  </si>
  <si>
    <t>ІI півріччя</t>
  </si>
  <si>
    <t>Рік</t>
  </si>
  <si>
    <t>Найменування показників</t>
  </si>
  <si>
    <t>Одиниця виміру</t>
  </si>
  <si>
    <t>Січень</t>
  </si>
  <si>
    <t>Лютий</t>
  </si>
  <si>
    <t>Березень</t>
  </si>
  <si>
    <t>І квартал</t>
  </si>
  <si>
    <t>Квітень</t>
  </si>
  <si>
    <t>Тра вень</t>
  </si>
  <si>
    <t>Чер вень</t>
  </si>
  <si>
    <t>ІІ квартал</t>
  </si>
  <si>
    <t>Липень</t>
  </si>
  <si>
    <t>Серпень</t>
  </si>
  <si>
    <t>Вересень</t>
  </si>
  <si>
    <t>ІІІ квар тал</t>
  </si>
  <si>
    <t>Жовтень</t>
  </si>
  <si>
    <t>Листопад</t>
  </si>
  <si>
    <t>Грудень</t>
  </si>
  <si>
    <t>IV квартал</t>
  </si>
  <si>
    <t>Виробництво теплової енергії</t>
  </si>
  <si>
    <t>Гкал</t>
  </si>
  <si>
    <t>Витрати теплоенергії на власні потреби</t>
  </si>
  <si>
    <t xml:space="preserve">% Витрат  теплової енергії на власні потреби </t>
  </si>
  <si>
    <t>%</t>
  </si>
  <si>
    <t>Відпуск теплоенергії в мережу</t>
  </si>
  <si>
    <t>Втрати тепла в мережі</t>
  </si>
  <si>
    <t>% Втрат тепла в мережі</t>
  </si>
  <si>
    <t>Корисний відпуск</t>
  </si>
  <si>
    <t>Витрати власної бази</t>
  </si>
  <si>
    <t>РЕАЛІЗАЦІЯ ТЕПЛОЕНЕРГІЇ :</t>
  </si>
  <si>
    <t>оставл-м 237,953</t>
  </si>
  <si>
    <t>Населення, в  т.ч.:</t>
  </si>
  <si>
    <t xml:space="preserve"> з гуртож.</t>
  </si>
  <si>
    <t>гуртож.Будивельна.1</t>
  </si>
  <si>
    <t>гуртож. Медучилища</t>
  </si>
  <si>
    <t>Релігійні організації</t>
  </si>
  <si>
    <t xml:space="preserve">Бюджетні організації </t>
  </si>
  <si>
    <t>Господар.-розрах. Організації</t>
  </si>
  <si>
    <t>3-тя гр. з реліг. Без бази</t>
  </si>
  <si>
    <t>I  группа (население)</t>
  </si>
  <si>
    <t>без рел.орг. Без гуртож.</t>
  </si>
  <si>
    <t>III  группа +рел.орган.</t>
  </si>
  <si>
    <t>Директор   КП «Павлоградтеплоенерго»</t>
  </si>
  <si>
    <t>Вовк  М.В.</t>
  </si>
  <si>
    <t>насел.</t>
  </si>
  <si>
    <t>общ.</t>
  </si>
  <si>
    <t xml:space="preserve"> Кодола В.М.</t>
  </si>
  <si>
    <t>тис.т у п</t>
  </si>
  <si>
    <t>ЗАТВЕРДЖЕНО:</t>
  </si>
  <si>
    <t>Р ОЗ Р А Х У Н О К</t>
  </si>
  <si>
    <t>питомих норм витрат теплової енергії</t>
  </si>
  <si>
    <r>
      <t>на 1 м</t>
    </r>
    <r>
      <rPr>
        <sz val="14"/>
        <color indexed="12"/>
        <rFont val="Arial Cyr"/>
        <charset val="204"/>
      </rPr>
      <t>²</t>
    </r>
    <r>
      <rPr>
        <sz val="14"/>
        <color indexed="12"/>
        <rFont val="Times New Roman"/>
        <family val="1"/>
        <charset val="204"/>
      </rPr>
      <t xml:space="preserve"> загальної площі для споживачів</t>
    </r>
  </si>
  <si>
    <r>
      <t xml:space="preserve">              Річна питома  норма теплової енергії (q </t>
    </r>
    <r>
      <rPr>
        <vertAlign val="subscript"/>
        <sz val="12"/>
        <rFont val="Times New Roman"/>
        <family val="1"/>
        <charset val="204"/>
      </rPr>
      <t>рік</t>
    </r>
    <r>
      <rPr>
        <sz val="12"/>
        <rFont val="Times New Roman"/>
        <family val="1"/>
        <charset val="204"/>
      </rPr>
      <t>) на опалення житлових будинків визначається за укрупненими показниками і залежить від максимального теплового потоку на опалення будинків на 1 м</t>
    </r>
    <r>
      <rPr>
        <sz val="12"/>
        <rFont val="Arial Cyr"/>
        <charset val="204"/>
      </rPr>
      <t>²</t>
    </r>
    <r>
      <rPr>
        <sz val="12"/>
        <rFont val="Times New Roman"/>
        <family val="1"/>
        <charset val="204"/>
      </rPr>
      <t xml:space="preserve"> (q</t>
    </r>
    <r>
      <rPr>
        <vertAlign val="sub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),  максимальної розрахункової температури на опалення( t p.о.) згідно кліматичних даних,а також від тривалості опалювального періоду (n</t>
    </r>
    <r>
      <rPr>
        <vertAlign val="sub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) і середньої розрахункової температури  за опалювальний  період (t </t>
    </r>
    <r>
      <rPr>
        <vertAlign val="subscript"/>
        <sz val="12"/>
        <rFont val="Times New Roman"/>
        <family val="1"/>
        <charset val="204"/>
      </rPr>
      <t>сер.о.</t>
    </r>
    <r>
      <rPr>
        <sz val="12"/>
        <rFont val="Times New Roman"/>
        <family val="1"/>
        <charset val="204"/>
      </rPr>
      <t>)</t>
    </r>
  </si>
  <si>
    <t>де</t>
  </si>
  <si>
    <r>
      <t>n</t>
    </r>
    <r>
      <rPr>
        <vertAlign val="subscript"/>
        <sz val="11"/>
        <rFont val="Times New Roman"/>
        <family val="1"/>
        <charset val="204"/>
      </rPr>
      <t>o</t>
    </r>
    <r>
      <rPr>
        <sz val="11"/>
        <rFont val="Times New Roman"/>
        <family val="1"/>
        <charset val="204"/>
      </rPr>
      <t xml:space="preserve"> дсту =</t>
    </r>
  </si>
  <si>
    <t>діб</t>
  </si>
  <si>
    <r>
      <t>t</t>
    </r>
    <r>
      <rPr>
        <vertAlign val="subscript"/>
        <sz val="11"/>
        <rFont val="Times New Roman"/>
        <family val="1"/>
        <charset val="204"/>
      </rPr>
      <t>вн.</t>
    </r>
    <r>
      <rPr>
        <sz val="11"/>
        <rFont val="Times New Roman"/>
        <family val="1"/>
        <charset val="204"/>
      </rPr>
      <t xml:space="preserve"> =</t>
    </r>
  </si>
  <si>
    <r>
      <t>о</t>
    </r>
    <r>
      <rPr>
        <sz val="11"/>
        <rFont val="Times New Roman"/>
        <family val="1"/>
        <charset val="204"/>
      </rPr>
      <t>С</t>
    </r>
  </si>
  <si>
    <r>
      <t>t</t>
    </r>
    <r>
      <rPr>
        <vertAlign val="subscript"/>
        <sz val="11"/>
        <rFont val="Times New Roman"/>
        <family val="1"/>
        <charset val="204"/>
      </rPr>
      <t xml:space="preserve">сер.опал. дсту </t>
    </r>
    <r>
      <rPr>
        <sz val="11"/>
        <rFont val="Times New Roman"/>
        <family val="1"/>
        <charset val="204"/>
      </rPr>
      <t xml:space="preserve"> =</t>
    </r>
  </si>
  <si>
    <r>
      <t>t</t>
    </r>
    <r>
      <rPr>
        <vertAlign val="subscript"/>
        <sz val="11"/>
        <rFont val="Times New Roman"/>
        <family val="1"/>
        <charset val="204"/>
      </rPr>
      <t>р.о.</t>
    </r>
    <r>
      <rPr>
        <sz val="11"/>
        <rFont val="Times New Roman"/>
        <family val="1"/>
        <charset val="204"/>
      </rPr>
      <t xml:space="preserve"> =</t>
    </r>
  </si>
  <si>
    <r>
      <t xml:space="preserve">            Річна потреба  теплоти  на опалення громадських споруд  визначена   згідно  укладених договорів з споживачами теплової енергії , ДСТУ-НБВ.1.1.-27: 2010 Кліматологія  та згідно максимальних теплових навантажень. Максимальне теплове  навантаження (Q</t>
    </r>
    <r>
      <rPr>
        <vertAlign val="subscript"/>
        <sz val="12"/>
        <rFont val="Times New Roman"/>
        <family val="1"/>
        <charset val="204"/>
      </rPr>
      <t>макс.</t>
    </r>
    <r>
      <rPr>
        <sz val="12"/>
        <rFont val="Times New Roman"/>
        <family val="1"/>
        <charset val="204"/>
      </rPr>
      <t>)  споживачів визначено згідно "Норм та вказівок по нормуванню витрат  палива та теплової енергії на опалення житлових та громадських споруд, а також на господарсько-побутові потреби в Україні" КТМ 204  України 244-94 п.2.2.5. (Табл.2.2. ; Табл.2.6.; Табл.2.7).</t>
    </r>
  </si>
  <si>
    <r>
      <t>Q</t>
    </r>
    <r>
      <rPr>
        <vertAlign val="subscript"/>
        <sz val="11"/>
        <rFont val="Times New Roman"/>
        <family val="1"/>
        <charset val="204"/>
      </rPr>
      <t>макс нас.</t>
    </r>
    <r>
      <rPr>
        <sz val="11"/>
        <rFont val="Times New Roman"/>
        <family val="1"/>
        <charset val="204"/>
      </rPr>
      <t xml:space="preserve"> =</t>
    </r>
  </si>
  <si>
    <t>Гкал/год</t>
  </si>
  <si>
    <t xml:space="preserve">  - для 1 групи споживачів (житлові будинки ) </t>
  </si>
  <si>
    <r>
      <t xml:space="preserve"> в т.ч.:Q</t>
    </r>
    <r>
      <rPr>
        <vertAlign val="subscript"/>
        <sz val="11"/>
        <rFont val="Times New Roman"/>
        <family val="1"/>
        <charset val="204"/>
      </rPr>
      <t>макс гуртож.</t>
    </r>
    <r>
      <rPr>
        <sz val="11"/>
        <rFont val="Times New Roman"/>
        <family val="1"/>
        <charset val="204"/>
      </rPr>
      <t xml:space="preserve"> =</t>
    </r>
  </si>
  <si>
    <t>- для гуртожитків</t>
  </si>
  <si>
    <r>
      <t>Q</t>
    </r>
    <r>
      <rPr>
        <vertAlign val="subscript"/>
        <sz val="11"/>
        <rFont val="Times New Roman"/>
        <family val="1"/>
        <charset val="204"/>
      </rPr>
      <t>макс 2гр.</t>
    </r>
    <r>
      <rPr>
        <sz val="11"/>
        <rFont val="Times New Roman"/>
        <family val="1"/>
        <charset val="204"/>
      </rPr>
      <t xml:space="preserve"> =</t>
    </r>
  </si>
  <si>
    <t xml:space="preserve">  - для 2 групи споживачів (бюджетні установи)</t>
  </si>
  <si>
    <r>
      <t>Q</t>
    </r>
    <r>
      <rPr>
        <vertAlign val="subscript"/>
        <sz val="11"/>
        <rFont val="Times New Roman"/>
        <family val="1"/>
        <charset val="204"/>
      </rPr>
      <t>макс 3гр.</t>
    </r>
    <r>
      <rPr>
        <sz val="11"/>
        <rFont val="Times New Roman"/>
        <family val="1"/>
        <charset val="204"/>
      </rPr>
      <t xml:space="preserve"> =</t>
    </r>
  </si>
  <si>
    <t xml:space="preserve">  - для 3 групи споживачів (інші установи)</t>
  </si>
  <si>
    <r>
      <t>Всього Q</t>
    </r>
    <r>
      <rPr>
        <vertAlign val="subscript"/>
        <sz val="11"/>
        <rFont val="Times New Roman"/>
        <family val="1"/>
        <charset val="204"/>
      </rPr>
      <t xml:space="preserve">макс </t>
    </r>
    <r>
      <rPr>
        <sz val="11"/>
        <rFont val="Times New Roman"/>
        <family val="1"/>
        <charset val="204"/>
      </rPr>
      <t>по підприємству =</t>
    </r>
  </si>
  <si>
    <t>Sнас =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</si>
  <si>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</si>
  <si>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 xml:space="preserve">  - площа об'єктів 1 групи споживачів (житлові будинки)  </t>
  </si>
  <si>
    <t xml:space="preserve"> по янв.</t>
  </si>
  <si>
    <t xml:space="preserve"> по жовт.</t>
  </si>
  <si>
    <t>Sгуртож =</t>
  </si>
  <si>
    <t xml:space="preserve">  - площа об'єктів 1 групи споживач( гуртожитки)  </t>
  </si>
  <si>
    <r>
      <t>Sнас без прилад.обліку</t>
    </r>
    <r>
      <rPr>
        <sz val="11"/>
        <rFont val="Times New Roman"/>
        <family val="1"/>
        <charset val="204"/>
      </rPr>
      <t xml:space="preserve"> =</t>
    </r>
  </si>
  <si>
    <t xml:space="preserve">  - площа об'єктів 1 групи споживачів  без приладу обліку (житлові будинки)</t>
  </si>
  <si>
    <r>
      <t>S</t>
    </r>
    <r>
      <rPr>
        <vertAlign val="subscript"/>
        <sz val="11"/>
        <rFont val="Times New Roman"/>
        <family val="1"/>
        <charset val="204"/>
      </rPr>
      <t>2гр.</t>
    </r>
    <r>
      <rPr>
        <sz val="11"/>
        <rFont val="Times New Roman"/>
        <family val="1"/>
        <charset val="204"/>
      </rPr>
      <t xml:space="preserve"> =</t>
    </r>
  </si>
  <si>
    <t xml:space="preserve">  - площа об'єктів 2 групи споживачів (бюджетні установи)</t>
  </si>
  <si>
    <r>
      <t>S</t>
    </r>
    <r>
      <rPr>
        <vertAlign val="subscript"/>
        <sz val="11"/>
        <rFont val="Times New Roman"/>
        <family val="1"/>
        <charset val="204"/>
      </rPr>
      <t>3гр.</t>
    </r>
    <r>
      <rPr>
        <sz val="11"/>
        <rFont val="Times New Roman"/>
        <family val="1"/>
        <charset val="204"/>
      </rPr>
      <t xml:space="preserve"> =</t>
    </r>
  </si>
  <si>
    <r>
      <t>м</t>
    </r>
    <r>
      <rPr>
        <vertAlign val="superscript"/>
        <sz val="11"/>
        <rFont val="Times New Roman"/>
        <family val="1"/>
        <charset val="204"/>
      </rPr>
      <t>2</t>
    </r>
    <r>
      <rPr>
        <sz val="10"/>
        <rFont val="Arial"/>
        <family val="2"/>
        <charset val="204"/>
      </rPr>
      <t/>
    </r>
  </si>
  <si>
    <t xml:space="preserve">  - площа об'єктів 3 групи споживачів (інші установи з рел.орган.)</t>
  </si>
  <si>
    <r>
      <t>Всього S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 підприємству =</t>
    </r>
  </si>
  <si>
    <r>
      <t>Q</t>
    </r>
    <r>
      <rPr>
        <vertAlign val="subscript"/>
        <sz val="10"/>
        <rFont val="Times New Roman"/>
        <family val="1"/>
        <charset val="204"/>
      </rPr>
      <t>рік нас</t>
    </r>
    <r>
      <rPr>
        <sz val="10"/>
        <rFont val="Times New Roman"/>
        <family val="1"/>
        <charset val="204"/>
      </rPr>
      <t xml:space="preserve"> =</t>
    </r>
  </si>
  <si>
    <t xml:space="preserve">  - житлові будинки та гуртожитки</t>
  </si>
  <si>
    <r>
      <t>Q</t>
    </r>
    <r>
      <rPr>
        <vertAlign val="subscript"/>
        <sz val="10"/>
        <rFont val="Times New Roman"/>
        <family val="1"/>
        <charset val="204"/>
      </rPr>
      <t>рік нас без прилад.обліку</t>
    </r>
    <r>
      <rPr>
        <sz val="10"/>
        <rFont val="Times New Roman"/>
        <family val="1"/>
        <charset val="204"/>
      </rPr>
      <t xml:space="preserve"> =</t>
    </r>
  </si>
  <si>
    <t xml:space="preserve">  - житлові будинки, не обладнані приладами обліку теплової енергії</t>
  </si>
  <si>
    <r>
      <t>Q</t>
    </r>
    <r>
      <rPr>
        <vertAlign val="subscript"/>
        <sz val="10"/>
        <rFont val="Times New Roman"/>
        <family val="1"/>
        <charset val="204"/>
      </rPr>
      <t>рік 2гр.</t>
    </r>
    <r>
      <rPr>
        <sz val="10"/>
        <rFont val="Times New Roman"/>
        <family val="1"/>
        <charset val="204"/>
      </rPr>
      <t xml:space="preserve"> =</t>
    </r>
  </si>
  <si>
    <t xml:space="preserve">  - 2 група споживачів (бюджетні установи)</t>
  </si>
  <si>
    <r>
      <t>Q</t>
    </r>
    <r>
      <rPr>
        <vertAlign val="subscript"/>
        <sz val="10"/>
        <rFont val="Times New Roman"/>
        <family val="1"/>
        <charset val="204"/>
      </rPr>
      <t>рік 3гр.</t>
    </r>
    <r>
      <rPr>
        <sz val="10"/>
        <rFont val="Times New Roman"/>
        <family val="1"/>
        <charset val="204"/>
      </rPr>
      <t xml:space="preserve"> =</t>
    </r>
  </si>
  <si>
    <t xml:space="preserve">  - 3 група споживачів (інші установи та реліг.орган.)</t>
  </si>
  <si>
    <t>Річна питома норма тепла для групи споживачів (за опалювальний період):</t>
  </si>
  <si>
    <r>
      <t>q</t>
    </r>
    <r>
      <rPr>
        <vertAlign val="subscript"/>
        <sz val="10"/>
        <rFont val="Times New Roman"/>
        <family val="1"/>
        <charset val="204"/>
      </rPr>
      <t>рік Iгр.</t>
    </r>
    <r>
      <rPr>
        <sz val="10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</si>
  <si>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0"/>
        <rFont val="Times New Roman"/>
        <family val="1"/>
        <charset val="204"/>
      </rPr>
      <t>2</t>
    </r>
  </si>
  <si>
    <t>середньозважена річна норма витрат теплоти  на опалення для</t>
  </si>
  <si>
    <t>населення, в  т.ч.:</t>
  </si>
  <si>
    <r>
      <t>q</t>
    </r>
    <r>
      <rPr>
        <vertAlign val="subscript"/>
        <sz val="10"/>
        <rFont val="Times New Roman"/>
        <family val="1"/>
        <charset val="204"/>
      </rPr>
      <t>рік Iгр без прилад.обліку</t>
    </r>
    <r>
      <rPr>
        <sz val="10"/>
        <rFont val="Times New Roman"/>
        <family val="1"/>
        <charset val="204"/>
      </rPr>
      <t xml:space="preserve"> =</t>
    </r>
  </si>
  <si>
    <t>Гкал/м2</t>
  </si>
  <si>
    <t xml:space="preserve">  -  для житлових будинків, не обладнаних приладами обліку </t>
  </si>
  <si>
    <t>теплової енергії</t>
  </si>
  <si>
    <r>
      <t>q</t>
    </r>
    <r>
      <rPr>
        <vertAlign val="subscript"/>
        <sz val="10"/>
        <rFont val="Times New Roman"/>
        <family val="1"/>
        <charset val="204"/>
      </rPr>
      <t>рік 2гр.</t>
    </r>
    <r>
      <rPr>
        <sz val="10"/>
        <rFont val="Times New Roman"/>
        <family val="1"/>
        <charset val="204"/>
      </rPr>
      <t xml:space="preserve"> =</t>
    </r>
  </si>
  <si>
    <t xml:space="preserve">середньозважена річна норма витрат теплоти  на опалення для </t>
  </si>
  <si>
    <t xml:space="preserve">бюджетних установ </t>
  </si>
  <si>
    <r>
      <t>q</t>
    </r>
    <r>
      <rPr>
        <vertAlign val="subscript"/>
        <sz val="10"/>
        <rFont val="Times New Roman"/>
        <family val="1"/>
        <charset val="204"/>
      </rPr>
      <t>рік 3гр.</t>
    </r>
    <r>
      <rPr>
        <sz val="10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</si>
  <si>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Arial"/>
        <family val="2"/>
        <charset val="204"/>
      </rPr>
      <t/>
    </r>
  </si>
  <si>
    <t xml:space="preserve">середньозважена річна норма витрат теплоти  на опалення </t>
  </si>
  <si>
    <t>для госпрозрахункових організацій</t>
  </si>
  <si>
    <t>Середньомісячна питома норма тепла для групи споживачів (за опалювальний період):</t>
  </si>
  <si>
    <t>де:</t>
  </si>
  <si>
    <r>
      <t>n</t>
    </r>
    <r>
      <rPr>
        <vertAlign val="subscript"/>
        <sz val="11"/>
        <rFont val="Times New Roman"/>
        <family val="1"/>
        <charset val="204"/>
      </rPr>
      <t>сер.міс</t>
    </r>
    <r>
      <rPr>
        <sz val="11"/>
        <rFont val="Times New Roman"/>
        <family val="1"/>
        <charset val="204"/>
      </rPr>
      <t xml:space="preserve"> =</t>
    </r>
  </si>
  <si>
    <t>місяців опалювальний період</t>
  </si>
  <si>
    <r>
      <t>q</t>
    </r>
    <r>
      <rPr>
        <vertAlign val="subscript"/>
        <sz val="10"/>
        <rFont val="Times New Roman"/>
        <family val="1"/>
        <charset val="204"/>
      </rPr>
      <t>сер.міс.нас.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</si>
  <si>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сер.міс.нас.без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</si>
  <si>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</si>
  <si>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сер.міс.3гр.</t>
    </r>
    <r>
      <rPr>
        <sz val="10"/>
        <rFont val="Times New Roman"/>
        <family val="1"/>
        <charset val="204"/>
      </rPr>
      <t xml:space="preserve"> =</t>
    </r>
  </si>
  <si>
    <t>Питомі норми тепла для групи споживачів (за опалювальний період) на кожен місяць:</t>
  </si>
  <si>
    <r>
      <t>q</t>
    </r>
    <r>
      <rPr>
        <vertAlign val="subscript"/>
        <sz val="11"/>
        <rFont val="Times New Roman"/>
        <family val="1"/>
        <charset val="204"/>
      </rPr>
      <t>січ.нас</t>
    </r>
    <r>
      <rPr>
        <sz val="11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</si>
  <si>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1"/>
        <rFont val="Times New Roman"/>
        <family val="1"/>
        <charset val="204"/>
      </rPr>
      <t>2</t>
    </r>
  </si>
  <si>
    <r>
      <t>Q</t>
    </r>
    <r>
      <rPr>
        <vertAlign val="subscript"/>
        <sz val="11"/>
        <rFont val="Times New Roman"/>
        <family val="1"/>
        <charset val="204"/>
      </rPr>
      <t>січ.нас.</t>
    </r>
    <r>
      <rPr>
        <sz val="11"/>
        <rFont val="Times New Roman"/>
        <family val="1"/>
        <charset val="204"/>
      </rPr>
      <t xml:space="preserve"> =</t>
    </r>
  </si>
  <si>
    <t>тис.Гкал</t>
  </si>
  <si>
    <r>
      <t>q</t>
    </r>
    <r>
      <rPr>
        <vertAlign val="subscript"/>
        <sz val="11"/>
        <rFont val="Times New Roman"/>
        <family val="1"/>
        <charset val="204"/>
      </rPr>
      <t>січ.2гр.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</si>
  <si>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січ.2гр.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</si>
  <si>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січ.3гр.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</si>
  <si>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січ.3гр.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</si>
  <si>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січ.рел.орг..</t>
    </r>
    <r>
      <rPr>
        <sz val="11"/>
        <rFont val="Times New Roman"/>
        <family val="1"/>
        <charset val="204"/>
      </rPr>
      <t xml:space="preserve"> =</t>
    </r>
  </si>
  <si>
    <r>
      <t>Гкал/м</t>
    </r>
    <r>
      <rPr>
        <sz val="11"/>
        <rFont val="Arial Cyr"/>
        <charset val="204"/>
      </rPr>
      <t>²</t>
    </r>
  </si>
  <si>
    <r>
      <t>Q</t>
    </r>
    <r>
      <rPr>
        <vertAlign val="subscript"/>
        <sz val="11"/>
        <rFont val="Times New Roman"/>
        <family val="1"/>
        <charset val="204"/>
      </rPr>
      <t>січ.рел.орг.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</si>
  <si>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</si>
  <si>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</si>
  <si>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</si>
  <si>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</si>
  <si>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</si>
  <si>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лют.3гр.</t>
    </r>
    <r>
      <rPr>
        <sz val="10"/>
        <rFont val="Times New Roman"/>
        <family val="1"/>
        <charset val="204"/>
      </rPr>
      <t xml:space="preserve"> =</t>
    </r>
  </si>
  <si>
    <r>
      <t>qлют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</si>
  <si>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Qлют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</si>
  <si>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t>1-й кварт</t>
  </si>
  <si>
    <r>
      <t>q</t>
    </r>
    <r>
      <rPr>
        <vertAlign val="subscript"/>
        <sz val="10"/>
        <rFont val="Times New Roman"/>
        <family val="1"/>
        <charset val="204"/>
      </rPr>
      <t>бер.нас.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</si>
  <si>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</si>
  <si>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</si>
  <si>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</si>
  <si>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</si>
  <si>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бер.3гр.</t>
    </r>
    <r>
      <rPr>
        <sz val="10"/>
        <rFont val="Times New Roman"/>
        <family val="1"/>
        <charset val="204"/>
      </rPr>
      <t xml:space="preserve"> =</t>
    </r>
  </si>
  <si>
    <r>
      <t>qбер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</si>
  <si>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Qбер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</si>
  <si>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</si>
  <si>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кв.нас.</t>
    </r>
    <r>
      <rPr>
        <sz val="10"/>
        <rFont val="Times New Roman"/>
        <family val="1"/>
        <charset val="204"/>
      </rPr>
      <t xml:space="preserve"> =</t>
    </r>
  </si>
  <si>
    <t>2-й кварт</t>
  </si>
  <si>
    <r>
      <t>q</t>
    </r>
    <r>
      <rPr>
        <vertAlign val="subscript"/>
        <sz val="10"/>
        <rFont val="Times New Roman"/>
        <family val="1"/>
        <charset val="204"/>
      </rPr>
      <t>кв.2гр.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</si>
  <si>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</si>
  <si>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</si>
  <si>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кв.3гр.</t>
    </r>
    <r>
      <rPr>
        <sz val="10"/>
        <rFont val="Times New Roman"/>
        <family val="1"/>
        <charset val="204"/>
      </rPr>
      <t xml:space="preserve"> =</t>
    </r>
  </si>
  <si>
    <r>
      <t>qквіт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</si>
  <si>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Qквіт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</si>
  <si>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</si>
  <si>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</si>
  <si>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</si>
  <si>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жов.2гр.</t>
    </r>
    <r>
      <rPr>
        <sz val="10"/>
        <rFont val="Times New Roman"/>
        <family val="1"/>
        <charset val="204"/>
      </rPr>
      <t xml:space="preserve"> =</t>
    </r>
  </si>
  <si>
    <t>4-й кварт</t>
  </si>
  <si>
    <r>
      <t>q</t>
    </r>
    <r>
      <rPr>
        <vertAlign val="subscript"/>
        <sz val="10"/>
        <rFont val="Times New Roman"/>
        <family val="1"/>
        <charset val="204"/>
      </rPr>
      <t>жов.3гр.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</si>
  <si>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жов.3гр.</t>
    </r>
    <r>
      <rPr>
        <sz val="10"/>
        <rFont val="Times New Roman"/>
        <family val="1"/>
        <charset val="204"/>
      </rPr>
      <t xml:space="preserve"> =</t>
    </r>
  </si>
  <si>
    <r>
      <t>qжовт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</si>
  <si>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Qжовт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</si>
  <si>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</si>
  <si>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лис.нас.</t>
    </r>
    <r>
      <rPr>
        <sz val="10"/>
        <rFont val="Times New Roman"/>
        <family val="1"/>
        <charset val="204"/>
      </rPr>
      <t>=</t>
    </r>
  </si>
  <si>
    <r>
      <t>q</t>
    </r>
    <r>
      <rPr>
        <vertAlign val="subscript"/>
        <sz val="10"/>
        <rFont val="Times New Roman"/>
        <family val="1"/>
        <charset val="204"/>
      </rPr>
      <t>лис.2гр.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</si>
  <si>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лис.2гр.</t>
    </r>
    <r>
      <rPr>
        <sz val="10"/>
        <rFont val="Times New Roman"/>
        <family val="1"/>
        <charset val="204"/>
      </rPr>
      <t xml:space="preserve"> =</t>
    </r>
  </si>
  <si>
    <t>РІК</t>
  </si>
  <si>
    <r>
      <t>q</t>
    </r>
    <r>
      <rPr>
        <vertAlign val="subscript"/>
        <sz val="10"/>
        <rFont val="Times New Roman"/>
        <family val="1"/>
        <charset val="204"/>
      </rPr>
      <t>лис.3гр.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</si>
  <si>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лис.3гр.</t>
    </r>
    <r>
      <rPr>
        <sz val="10"/>
        <rFont val="Times New Roman"/>
        <family val="1"/>
        <charset val="204"/>
      </rPr>
      <t xml:space="preserve"> =</t>
    </r>
  </si>
  <si>
    <r>
      <t>qлист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</si>
  <si>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Qлист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</si>
  <si>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</si>
  <si>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</si>
  <si>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</si>
  <si>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</si>
  <si>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</si>
  <si>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</t>
    </r>
    <r>
      <rPr>
        <sz val="10"/>
        <rFont val="Times New Roman"/>
        <family val="1"/>
        <charset val="204"/>
      </rPr>
      <t xml:space="preserve"> =</t>
    </r>
  </si>
  <si>
    <r>
      <t>qгруд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</si>
  <si>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Qгруд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</si>
  <si>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t>Сумарне за рік:</t>
  </si>
  <si>
    <r>
      <t>Q</t>
    </r>
    <r>
      <rPr>
        <b/>
        <vertAlign val="subscript"/>
        <sz val="10"/>
        <rFont val="Times New Roman"/>
        <family val="1"/>
        <charset val="204"/>
      </rPr>
      <t>гр.річ по підпр-у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</si>
  <si>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 нас.заг.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</si>
  <si>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∑нас.без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</si>
  <si>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</si>
  <si>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 2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</si>
  <si>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 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</si>
  <si>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∑2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</si>
  <si>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</si>
  <si>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 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</si>
  <si>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гр.рел.орг.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</si>
  <si>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∑3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</si>
  <si>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∑реліг.орг.</t>
    </r>
    <r>
      <rPr>
        <sz val="10"/>
        <rFont val="Times New Roman"/>
        <family val="1"/>
        <charset val="204"/>
      </rPr>
      <t xml:space="preserve"> =</t>
    </r>
  </si>
  <si>
    <t>ДИРЕКТОР</t>
  </si>
  <si>
    <t>М.В.ВОВК</t>
  </si>
  <si>
    <t xml:space="preserve">Начальник відділу ПЕР                         </t>
  </si>
  <si>
    <t xml:space="preserve"> </t>
  </si>
  <si>
    <t>Директор КП "Павлоградтеплоенерго"                                      М.В.Вовк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</si>
</sst>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0.0000"/>
    <numFmt numFmtId="167" formatCode="0.0"/>
    <numFmt numFmtId="168" formatCode="#,##0&quot;р.&quot;;[Red]\-#,##0&quot;р.&quot;"/>
    <numFmt numFmtId="169" formatCode="0.00000"/>
  </numFmts>
  <fonts count="132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5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rgb="FFC00000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4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0"/>
      <color indexed="14"/>
      <name val="Arial Cyr"/>
      <charset val="204"/>
    </font>
    <font>
      <sz val="12"/>
      <color indexed="12"/>
      <name val="Times New Roman"/>
      <family val="1"/>
      <charset val="204"/>
    </font>
    <font>
      <sz val="10"/>
      <color indexed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E"/>
      <family val="2"/>
      <charset val="238"/>
    </font>
    <font>
      <b/>
      <sz val="14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i/>
      <sz val="12"/>
      <name val="Arial Cyr"/>
      <family val="2"/>
      <charset val="204"/>
    </font>
    <font>
      <b/>
      <sz val="10"/>
      <color indexed="20"/>
      <name val="Times New Roman"/>
      <family val="1"/>
      <charset val="204"/>
    </font>
    <font>
      <b/>
      <sz val="10"/>
      <name val="Arial Cyr"/>
      <charset val="204"/>
    </font>
    <font>
      <b/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rgb="FFC00000"/>
      <name val="Arial Cyr"/>
      <charset val="204"/>
    </font>
    <font>
      <sz val="11"/>
      <color rgb="FFFF0000"/>
      <name val="Arial Cyr"/>
      <charset val="204"/>
    </font>
    <font>
      <sz val="10"/>
      <color indexed="14"/>
      <name val="Arial Cyr"/>
      <charset val="204"/>
    </font>
    <font>
      <b/>
      <sz val="11"/>
      <color rgb="FF0070C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0070C0"/>
      <name val="Arial Cyr"/>
      <charset val="204"/>
    </font>
    <font>
      <sz val="12"/>
      <color indexed="14"/>
      <name val="Arial Cyr"/>
      <charset val="204"/>
    </font>
    <font>
      <sz val="11"/>
      <color rgb="FFC00000"/>
      <name val="Arial Cyr"/>
      <charset val="204"/>
    </font>
    <font>
      <b/>
      <sz val="10"/>
      <color indexed="20"/>
      <name val="Arial Cyr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Arial Cyr"/>
      <charset val="204"/>
    </font>
    <font>
      <sz val="11"/>
      <color indexed="14"/>
      <name val="Arial Cyr"/>
      <charset val="204"/>
    </font>
    <font>
      <b/>
      <sz val="10"/>
      <color rgb="FFC00000"/>
      <name val="Arial"/>
      <family val="2"/>
      <charset val="204"/>
    </font>
    <font>
      <sz val="10"/>
      <color rgb="FFC00000"/>
      <name val="Arial Cyr"/>
      <charset val="204"/>
    </font>
    <font>
      <sz val="14"/>
      <name val="Times New Roman"/>
      <family val="1"/>
      <charset val="204"/>
    </font>
    <font>
      <sz val="10"/>
      <color indexed="14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0"/>
      <color indexed="14"/>
      <name val="Arial Cyr"/>
      <charset val="204"/>
    </font>
    <font>
      <sz val="9"/>
      <name val="Arial Cyr"/>
      <charset val="204"/>
    </font>
    <font>
      <sz val="9"/>
      <color indexed="14"/>
      <name val="Arial Cyr"/>
      <charset val="204"/>
    </font>
    <font>
      <sz val="8"/>
      <name val="Arial Cyr"/>
      <family val="2"/>
      <charset val="204"/>
    </font>
    <font>
      <sz val="9"/>
      <color indexed="12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b/>
      <sz val="10"/>
      <color rgb="FF0070C0"/>
      <name val="Arial Cyr"/>
      <charset val="204"/>
    </font>
    <font>
      <b/>
      <sz val="10"/>
      <color indexed="12"/>
      <name val="Arial Cyr"/>
      <charset val="204"/>
    </font>
    <font>
      <b/>
      <i/>
      <sz val="10"/>
      <color indexed="12"/>
      <name val="Arial Cyr"/>
      <charset val="204"/>
    </font>
    <font>
      <sz val="8"/>
      <color indexed="10"/>
      <name val="Arial Cyr"/>
      <charset val="204"/>
    </font>
    <font>
      <b/>
      <sz val="10"/>
      <color rgb="FF0070C0"/>
      <name val="Times New Roman"/>
      <family val="1"/>
      <charset val="204"/>
    </font>
    <font>
      <sz val="8"/>
      <color indexed="12"/>
      <name val="Arial Cyr"/>
      <charset val="204"/>
    </font>
    <font>
      <sz val="10"/>
      <color indexed="12"/>
      <name val="Arial Cyr"/>
      <charset val="204"/>
    </font>
    <font>
      <b/>
      <sz val="8"/>
      <color indexed="14"/>
      <name val="Arial Cyr"/>
      <charset val="204"/>
    </font>
    <font>
      <sz val="8"/>
      <color indexed="14"/>
      <name val="Arial Cyr"/>
      <charset val="204"/>
    </font>
    <font>
      <b/>
      <i/>
      <sz val="12"/>
      <color rgb="FFFF000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8"/>
      <color indexed="10"/>
      <name val="Arial Cyr"/>
      <charset val="204"/>
    </font>
    <font>
      <i/>
      <sz val="9"/>
      <name val="Arial Cyr"/>
      <charset val="204"/>
    </font>
    <font>
      <b/>
      <sz val="12"/>
      <color indexed="20"/>
      <name val="Arial Cyr"/>
      <charset val="204"/>
    </font>
    <font>
      <i/>
      <sz val="10"/>
      <color indexed="10"/>
      <name val="Arial Cyr"/>
      <charset val="204"/>
    </font>
    <font>
      <b/>
      <sz val="9"/>
      <color indexed="14"/>
      <name val="Arial Cyr"/>
      <charset val="204"/>
    </font>
    <font>
      <b/>
      <sz val="9"/>
      <color indexed="10"/>
      <name val="Arial Cyr"/>
      <charset val="204"/>
    </font>
    <font>
      <i/>
      <sz val="9"/>
      <color indexed="10"/>
      <name val="Arial Cyr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indexed="12"/>
      <name val="Arial Cyr"/>
      <charset val="204"/>
    </font>
    <font>
      <vertAlign val="subscript"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9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9"/>
      <color indexed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9"/>
      <color rgb="FF0070C0"/>
      <name val="Arial Cyr"/>
      <charset val="204"/>
    </font>
    <font>
      <sz val="9"/>
      <color rgb="FF0070C0"/>
      <name val="Arial"/>
      <family val="2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8"/>
      <color indexed="12"/>
      <name val="Arial Cyr"/>
      <family val="2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70C0"/>
      <name val="Arial Cyr"/>
      <charset val="204"/>
    </font>
    <font>
      <i/>
      <sz val="11"/>
      <color indexed="12"/>
      <name val="Arial Cyr"/>
      <charset val="204"/>
    </font>
    <font>
      <b/>
      <vertAlign val="subscript"/>
      <sz val="10"/>
      <name val="Times New Roman"/>
      <family val="1"/>
      <charset val="204"/>
    </font>
    <font>
      <sz val="10"/>
      <color rgb="FF7030A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8" fillId="0" borderId="0">
      <alignment horizontal="centerContinuous"/>
    </xf>
    <xf numFmtId="0" fontId="1" fillId="0" borderId="0"/>
  </cellStyleXfs>
  <cellXfs count="713">
    <xf numFmtId="0" fontId="0" fillId="0" borderId="0" xfId="0"/>
    <xf numFmtId="0" fontId="1" fillId="0" borderId="0" xfId="1" applyFont="1"/>
    <xf numFmtId="164" fontId="1" fillId="0" borderId="0" xfId="1" applyNumberFormat="1" applyFont="1"/>
    <xf numFmtId="164" fontId="2" fillId="0" borderId="0" xfId="1" applyNumberFormat="1" applyFont="1" applyAlignment="1">
      <alignment vertical="top" wrapText="1"/>
    </xf>
    <xf numFmtId="0" fontId="3" fillId="0" borderId="0" xfId="0" applyFont="1"/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164" fontId="7" fillId="0" borderId="0" xfId="1" applyNumberFormat="1" applyFont="1" applyAlignment="1">
      <alignment vertical="center"/>
    </xf>
    <xf numFmtId="0" fontId="1" fillId="0" borderId="0" xfId="1"/>
    <xf numFmtId="164" fontId="1" fillId="0" borderId="0" xfId="1" applyNumberForma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2" borderId="9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164" fontId="14" fillId="2" borderId="12" xfId="1" applyNumberFormat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164" fontId="2" fillId="0" borderId="15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16" fillId="0" borderId="1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/>
    </xf>
    <xf numFmtId="0" fontId="15" fillId="0" borderId="19" xfId="1" applyFont="1" applyBorder="1" applyAlignment="1">
      <alignment horizontal="center" vertical="center" wrapText="1"/>
    </xf>
    <xf numFmtId="3" fontId="16" fillId="0" borderId="19" xfId="1" applyNumberFormat="1" applyFont="1" applyBorder="1" applyAlignment="1">
      <alignment horizontal="center" vertical="center" wrapText="1"/>
    </xf>
    <xf numFmtId="165" fontId="13" fillId="0" borderId="19" xfId="1" applyNumberFormat="1" applyFont="1" applyBorder="1" applyAlignment="1">
      <alignment horizontal="center" vertical="center" wrapText="1"/>
    </xf>
    <xf numFmtId="165" fontId="16" fillId="0" borderId="19" xfId="1" applyNumberFormat="1" applyFont="1" applyBorder="1" applyAlignment="1">
      <alignment horizontal="center" vertical="center" wrapText="1"/>
    </xf>
    <xf numFmtId="165" fontId="16" fillId="0" borderId="20" xfId="1" applyNumberFormat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center" vertical="center" wrapText="1"/>
    </xf>
    <xf numFmtId="3" fontId="15" fillId="0" borderId="8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9" fillId="0" borderId="8" xfId="1" applyNumberFormat="1" applyFont="1" applyBorder="1" applyAlignment="1">
      <alignment horizontal="center" vertical="center" wrapText="1"/>
    </xf>
    <xf numFmtId="3" fontId="19" fillId="0" borderId="9" xfId="1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center" vertical="top" wrapText="1"/>
    </xf>
    <xf numFmtId="3" fontId="15" fillId="0" borderId="11" xfId="1" applyNumberFormat="1" applyFont="1" applyBorder="1" applyAlignment="1">
      <alignment horizontal="center" vertical="center" wrapText="1"/>
    </xf>
    <xf numFmtId="164" fontId="20" fillId="0" borderId="11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horizontal="center" vertical="center" wrapText="1"/>
    </xf>
    <xf numFmtId="164" fontId="21" fillId="0" borderId="0" xfId="1" applyNumberFormat="1" applyFont="1"/>
    <xf numFmtId="2" fontId="15" fillId="0" borderId="19" xfId="1" applyNumberFormat="1" applyFont="1" applyBorder="1" applyAlignment="1">
      <alignment horizontal="center" vertical="center" wrapText="1"/>
    </xf>
    <xf numFmtId="3" fontId="22" fillId="0" borderId="19" xfId="1" applyNumberFormat="1" applyFont="1" applyBorder="1" applyAlignment="1">
      <alignment horizontal="center" vertical="center" wrapText="1"/>
    </xf>
    <xf numFmtId="3" fontId="23" fillId="0" borderId="19" xfId="1" applyNumberFormat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2" fontId="7" fillId="0" borderId="0" xfId="1" applyNumberFormat="1" applyFont="1"/>
    <xf numFmtId="0" fontId="15" fillId="0" borderId="21" xfId="1" applyFont="1" applyBorder="1" applyAlignment="1">
      <alignment horizontal="center" vertical="center" wrapText="1"/>
    </xf>
    <xf numFmtId="2" fontId="15" fillId="0" borderId="8" xfId="1" applyNumberFormat="1" applyFont="1" applyBorder="1" applyAlignment="1">
      <alignment horizontal="center" vertical="center" wrapText="1"/>
    </xf>
    <xf numFmtId="3" fontId="24" fillId="0" borderId="8" xfId="1" applyNumberFormat="1" applyFont="1" applyBorder="1" applyAlignment="1">
      <alignment horizontal="center" vertical="center" wrapText="1"/>
    </xf>
    <xf numFmtId="0" fontId="1" fillId="0" borderId="0" xfId="1" applyFont="1" applyBorder="1"/>
    <xf numFmtId="0" fontId="15" fillId="0" borderId="11" xfId="1" applyFont="1" applyBorder="1" applyAlignment="1">
      <alignment horizontal="center" vertical="center" wrapText="1"/>
    </xf>
    <xf numFmtId="3" fontId="24" fillId="0" borderId="11" xfId="1" applyNumberFormat="1" applyFont="1" applyBorder="1" applyAlignment="1">
      <alignment horizontal="center" vertical="center" wrapText="1"/>
    </xf>
    <xf numFmtId="3" fontId="19" fillId="0" borderId="11" xfId="1" applyNumberFormat="1" applyFont="1" applyBorder="1" applyAlignment="1">
      <alignment horizontal="center" vertical="center" wrapText="1"/>
    </xf>
    <xf numFmtId="3" fontId="19" fillId="0" borderId="12" xfId="1" applyNumberFormat="1" applyFont="1" applyBorder="1" applyAlignment="1">
      <alignment horizontal="center" vertical="center" wrapText="1"/>
    </xf>
    <xf numFmtId="2" fontId="16" fillId="0" borderId="0" xfId="1" applyNumberFormat="1" applyFont="1" applyBorder="1" applyAlignment="1">
      <alignment horizontal="center" vertical="center" wrapText="1"/>
    </xf>
    <xf numFmtId="2" fontId="16" fillId="0" borderId="25" xfId="1" applyNumberFormat="1" applyFont="1" applyBorder="1" applyAlignment="1">
      <alignment horizontal="center" vertical="center" wrapText="1"/>
    </xf>
    <xf numFmtId="2" fontId="16" fillId="0" borderId="26" xfId="1" applyNumberFormat="1" applyFont="1" applyBorder="1" applyAlignment="1">
      <alignment horizontal="left" vertical="center" wrapText="1"/>
    </xf>
    <xf numFmtId="2" fontId="16" fillId="0" borderId="27" xfId="1" applyNumberFormat="1" applyFont="1" applyBorder="1" applyAlignment="1">
      <alignment horizontal="center" vertical="center" wrapText="1"/>
    </xf>
    <xf numFmtId="3" fontId="20" fillId="0" borderId="28" xfId="1" applyNumberFormat="1" applyFont="1" applyBorder="1" applyAlignment="1">
      <alignment horizontal="center" vertical="center" wrapText="1"/>
    </xf>
    <xf numFmtId="3" fontId="8" fillId="0" borderId="10" xfId="1" applyNumberFormat="1" applyFont="1" applyBorder="1" applyAlignment="1">
      <alignment horizontal="center" vertical="center" wrapText="1"/>
    </xf>
    <xf numFmtId="165" fontId="20" fillId="0" borderId="10" xfId="1" applyNumberFormat="1" applyFont="1" applyBorder="1" applyAlignment="1">
      <alignment horizontal="center" vertical="center" wrapText="1"/>
    </xf>
    <xf numFmtId="165" fontId="16" fillId="0" borderId="10" xfId="1" applyNumberFormat="1" applyFont="1" applyBorder="1" applyAlignment="1">
      <alignment horizontal="center" vertical="center" wrapText="1"/>
    </xf>
    <xf numFmtId="165" fontId="16" fillId="0" borderId="29" xfId="1" applyNumberFormat="1" applyFont="1" applyBorder="1" applyAlignment="1">
      <alignment horizontal="center" vertical="center" wrapText="1"/>
    </xf>
    <xf numFmtId="2" fontId="16" fillId="0" borderId="18" xfId="1" applyNumberFormat="1" applyFont="1" applyBorder="1" applyAlignment="1">
      <alignment horizontal="left" vertical="center" wrapText="1"/>
    </xf>
    <xf numFmtId="3" fontId="20" fillId="0" borderId="19" xfId="1" applyNumberFormat="1" applyFont="1" applyBorder="1" applyAlignment="1">
      <alignment horizontal="center" vertical="center" wrapText="1"/>
    </xf>
    <xf numFmtId="164" fontId="16" fillId="0" borderId="19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top" wrapText="1"/>
    </xf>
    <xf numFmtId="10" fontId="15" fillId="0" borderId="8" xfId="2" applyNumberFormat="1" applyFont="1" applyBorder="1" applyAlignment="1">
      <alignment horizontal="center" vertical="top" wrapText="1"/>
    </xf>
    <xf numFmtId="10" fontId="25" fillId="0" borderId="8" xfId="2" applyNumberFormat="1" applyFont="1" applyBorder="1" applyAlignment="1">
      <alignment horizontal="center" vertical="top" wrapText="1"/>
    </xf>
    <xf numFmtId="10" fontId="19" fillId="0" borderId="8" xfId="2" applyNumberFormat="1" applyFont="1" applyBorder="1" applyAlignment="1">
      <alignment horizontal="center" vertical="top" wrapText="1"/>
    </xf>
    <xf numFmtId="10" fontId="19" fillId="0" borderId="9" xfId="2" applyNumberFormat="1" applyFont="1" applyBorder="1" applyAlignment="1">
      <alignment horizontal="center" vertical="top" wrapText="1"/>
    </xf>
    <xf numFmtId="164" fontId="15" fillId="0" borderId="8" xfId="1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4" fontId="26" fillId="0" borderId="11" xfId="1" applyNumberFormat="1" applyFont="1" applyBorder="1" applyAlignment="1">
      <alignment horizontal="center" vertical="top" wrapText="1"/>
    </xf>
    <xf numFmtId="4" fontId="24" fillId="0" borderId="11" xfId="1" applyNumberFormat="1" applyFont="1" applyBorder="1" applyAlignment="1">
      <alignment horizontal="center" vertical="top" wrapText="1"/>
    </xf>
    <xf numFmtId="164" fontId="15" fillId="0" borderId="11" xfId="1" applyNumberFormat="1" applyFont="1" applyBorder="1" applyAlignment="1">
      <alignment horizontal="center" vertical="top" wrapText="1"/>
    </xf>
    <xf numFmtId="164" fontId="15" fillId="0" borderId="12" xfId="1" applyNumberFormat="1" applyFont="1" applyBorder="1" applyAlignment="1">
      <alignment horizontal="center" vertical="top" wrapText="1"/>
    </xf>
    <xf numFmtId="1" fontId="16" fillId="0" borderId="19" xfId="1" applyNumberFormat="1" applyFont="1" applyBorder="1" applyAlignment="1">
      <alignment horizontal="center" vertical="center" wrapText="1"/>
    </xf>
    <xf numFmtId="164" fontId="12" fillId="0" borderId="19" xfId="1" applyNumberFormat="1" applyFont="1" applyBorder="1" applyAlignment="1">
      <alignment horizontal="center" vertical="center" wrapText="1"/>
    </xf>
    <xf numFmtId="164" fontId="16" fillId="0" borderId="20" xfId="1" applyNumberFormat="1" applyFont="1" applyBorder="1" applyAlignment="1">
      <alignment horizontal="center" vertical="center" wrapText="1"/>
    </xf>
    <xf numFmtId="1" fontId="15" fillId="0" borderId="8" xfId="1" applyNumberFormat="1" applyFont="1" applyBorder="1" applyAlignment="1">
      <alignment horizontal="center" vertical="center" wrapText="1"/>
    </xf>
    <xf numFmtId="1" fontId="24" fillId="0" borderId="8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left" vertical="center" wrapText="1"/>
    </xf>
    <xf numFmtId="0" fontId="15" fillId="0" borderId="32" xfId="1" applyFont="1" applyBorder="1" applyAlignment="1">
      <alignment horizontal="center" vertical="center" wrapText="1"/>
    </xf>
    <xf numFmtId="3" fontId="15" fillId="0" borderId="32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164" fontId="27" fillId="0" borderId="32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35" xfId="1" applyFont="1" applyBorder="1" applyAlignment="1">
      <alignment horizontal="center" vertical="center" wrapText="1"/>
    </xf>
    <xf numFmtId="3" fontId="15" fillId="0" borderId="35" xfId="1" applyNumberFormat="1" applyFont="1" applyBorder="1" applyAlignment="1">
      <alignment horizontal="center" vertical="center" wrapText="1"/>
    </xf>
    <xf numFmtId="164" fontId="28" fillId="0" borderId="35" xfId="1" applyNumberFormat="1" applyFont="1" applyBorder="1" applyAlignment="1">
      <alignment horizontal="center" vertical="center" wrapText="1"/>
    </xf>
    <xf numFmtId="164" fontId="2" fillId="0" borderId="35" xfId="1" applyNumberFormat="1" applyFont="1" applyBorder="1" applyAlignment="1">
      <alignment horizontal="center" vertical="center" wrapText="1"/>
    </xf>
    <xf numFmtId="164" fontId="2" fillId="0" borderId="36" xfId="1" applyNumberFormat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top" wrapText="1"/>
    </xf>
    <xf numFmtId="3" fontId="15" fillId="0" borderId="8" xfId="1" applyNumberFormat="1" applyFont="1" applyBorder="1" applyAlignment="1">
      <alignment horizontal="center" vertical="top" wrapText="1"/>
    </xf>
    <xf numFmtId="164" fontId="28" fillId="0" borderId="8" xfId="1" applyNumberFormat="1" applyFont="1" applyBorder="1" applyAlignment="1">
      <alignment horizontal="center" vertical="center" wrapText="1"/>
    </xf>
    <xf numFmtId="164" fontId="28" fillId="0" borderId="8" xfId="1" applyNumberFormat="1" applyFont="1" applyBorder="1" applyAlignment="1">
      <alignment horizontal="center" vertical="top" wrapText="1"/>
    </xf>
    <xf numFmtId="164" fontId="2" fillId="0" borderId="8" xfId="1" applyNumberFormat="1" applyFont="1" applyBorder="1" applyAlignment="1">
      <alignment horizontal="center" vertical="top" wrapText="1"/>
    </xf>
    <xf numFmtId="164" fontId="2" fillId="0" borderId="9" xfId="1" applyNumberFormat="1" applyFont="1" applyBorder="1" applyAlignment="1">
      <alignment horizontal="center" vertical="top" wrapText="1"/>
    </xf>
    <xf numFmtId="0" fontId="15" fillId="0" borderId="6" xfId="1" applyFont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/>
    </xf>
    <xf numFmtId="1" fontId="0" fillId="0" borderId="38" xfId="0" applyNumberFormat="1" applyFont="1" applyBorder="1" applyAlignment="1">
      <alignment horizontal="center" vertical="center"/>
    </xf>
    <xf numFmtId="1" fontId="15" fillId="3" borderId="8" xfId="2" applyNumberFormat="1" applyFont="1" applyFill="1" applyBorder="1" applyAlignment="1">
      <alignment horizontal="center" vertical="top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top" wrapText="1"/>
    </xf>
    <xf numFmtId="164" fontId="2" fillId="0" borderId="9" xfId="2" applyNumberFormat="1" applyFont="1" applyBorder="1" applyAlignment="1">
      <alignment horizontal="center" vertical="top" wrapText="1"/>
    </xf>
    <xf numFmtId="0" fontId="15" fillId="0" borderId="39" xfId="1" applyFont="1" applyBorder="1" applyAlignment="1">
      <alignment horizontal="left" vertical="center" wrapText="1"/>
    </xf>
    <xf numFmtId="164" fontId="30" fillId="0" borderId="8" xfId="2" applyNumberFormat="1" applyFont="1" applyBorder="1" applyAlignment="1">
      <alignment horizontal="center" vertical="top" wrapText="1"/>
    </xf>
    <xf numFmtId="0" fontId="15" fillId="0" borderId="40" xfId="1" applyFont="1" applyBorder="1" applyAlignment="1">
      <alignment horizontal="left" vertical="center" wrapText="1"/>
    </xf>
    <xf numFmtId="1" fontId="15" fillId="0" borderId="8" xfId="2" applyNumberFormat="1" applyFont="1" applyBorder="1" applyAlignment="1">
      <alignment horizontal="center" vertical="top" wrapText="1"/>
    </xf>
    <xf numFmtId="164" fontId="31" fillId="0" borderId="0" xfId="1" applyNumberFormat="1" applyFont="1"/>
    <xf numFmtId="0" fontId="15" fillId="0" borderId="41" xfId="1" applyFont="1" applyBorder="1" applyAlignment="1">
      <alignment horizontal="left" vertical="center" wrapText="1"/>
    </xf>
    <xf numFmtId="10" fontId="25" fillId="0" borderId="11" xfId="2" applyNumberFormat="1" applyFont="1" applyBorder="1" applyAlignment="1">
      <alignment horizontal="center" vertical="top" wrapText="1"/>
    </xf>
    <xf numFmtId="10" fontId="19" fillId="0" borderId="11" xfId="2" applyNumberFormat="1" applyFont="1" applyBorder="1" applyAlignment="1">
      <alignment horizontal="center" vertical="top" wrapText="1"/>
    </xf>
    <xf numFmtId="10" fontId="19" fillId="0" borderId="12" xfId="2" applyNumberFormat="1" applyFont="1" applyBorder="1" applyAlignment="1">
      <alignment horizontal="center" vertical="top" wrapText="1"/>
    </xf>
    <xf numFmtId="10" fontId="31" fillId="0" borderId="0" xfId="1" applyNumberFormat="1" applyFont="1"/>
    <xf numFmtId="0" fontId="32" fillId="0" borderId="0" xfId="1" applyFont="1"/>
    <xf numFmtId="164" fontId="33" fillId="0" borderId="19" xfId="1" applyNumberFormat="1" applyFont="1" applyBorder="1" applyAlignment="1">
      <alignment horizontal="center" vertical="center" wrapText="1"/>
    </xf>
    <xf numFmtId="164" fontId="23" fillId="0" borderId="19" xfId="1" applyNumberFormat="1" applyFont="1" applyBorder="1" applyAlignment="1">
      <alignment horizontal="center" vertical="center" wrapText="1"/>
    </xf>
    <xf numFmtId="164" fontId="23" fillId="0" borderId="20" xfId="1" applyNumberFormat="1" applyFont="1" applyBorder="1" applyAlignment="1">
      <alignment horizontal="center" vertical="center" wrapText="1"/>
    </xf>
    <xf numFmtId="164" fontId="34" fillId="0" borderId="0" xfId="1" applyNumberFormat="1" applyFont="1"/>
    <xf numFmtId="165" fontId="15" fillId="0" borderId="8" xfId="1" applyNumberFormat="1" applyFont="1" applyBorder="1" applyAlignment="1">
      <alignment horizontal="center" vertical="top" wrapText="1"/>
    </xf>
    <xf numFmtId="164" fontId="19" fillId="0" borderId="8" xfId="1" applyNumberFormat="1" applyFont="1" applyBorder="1" applyAlignment="1">
      <alignment horizontal="center" vertical="top" wrapText="1"/>
    </xf>
    <xf numFmtId="164" fontId="19" fillId="0" borderId="9" xfId="1" applyNumberFormat="1" applyFont="1" applyBorder="1" applyAlignment="1">
      <alignment horizontal="center" vertical="top" wrapText="1"/>
    </xf>
    <xf numFmtId="165" fontId="15" fillId="0" borderId="11" xfId="1" applyNumberFormat="1" applyFont="1" applyBorder="1" applyAlignment="1">
      <alignment horizontal="center" vertical="top" wrapText="1"/>
    </xf>
    <xf numFmtId="164" fontId="19" fillId="0" borderId="11" xfId="1" applyNumberFormat="1" applyFont="1" applyBorder="1" applyAlignment="1">
      <alignment horizontal="center" vertical="top" wrapText="1"/>
    </xf>
    <xf numFmtId="164" fontId="19" fillId="0" borderId="12" xfId="1" applyNumberFormat="1" applyFont="1" applyBorder="1" applyAlignment="1">
      <alignment horizontal="center" vertical="top" wrapText="1"/>
    </xf>
    <xf numFmtId="1" fontId="1" fillId="0" borderId="0" xfId="1" applyNumberFormat="1"/>
    <xf numFmtId="165" fontId="1" fillId="0" borderId="0" xfId="1" applyNumberFormat="1"/>
    <xf numFmtId="165" fontId="1" fillId="0" borderId="0" xfId="1" applyNumberFormat="1" applyAlignment="1">
      <alignment horizontal="right"/>
    </xf>
    <xf numFmtId="164" fontId="7" fillId="0" borderId="0" xfId="1" applyNumberFormat="1" applyFont="1" applyAlignment="1">
      <alignment horizontal="center"/>
    </xf>
    <xf numFmtId="0" fontId="6" fillId="0" borderId="0" xfId="1" applyFont="1"/>
    <xf numFmtId="164" fontId="6" fillId="0" borderId="0" xfId="1" applyNumberFormat="1" applyFont="1"/>
    <xf numFmtId="164" fontId="35" fillId="0" borderId="0" xfId="1" applyNumberFormat="1" applyFont="1"/>
    <xf numFmtId="164" fontId="7" fillId="0" borderId="0" xfId="1" applyNumberFormat="1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center"/>
    </xf>
    <xf numFmtId="164" fontId="4" fillId="0" borderId="0" xfId="0" applyNumberFormat="1" applyFont="1"/>
    <xf numFmtId="0" fontId="4" fillId="0" borderId="0" xfId="0" applyFont="1" applyBorder="1"/>
    <xf numFmtId="0" fontId="39" fillId="0" borderId="0" xfId="0" applyFont="1" applyAlignment="1"/>
    <xf numFmtId="164" fontId="40" fillId="0" borderId="0" xfId="0" applyNumberFormat="1" applyFont="1"/>
    <xf numFmtId="0" fontId="40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42" fillId="4" borderId="0" xfId="0" applyFont="1" applyFill="1" applyBorder="1" applyAlignment="1">
      <alignment horizontal="center" vertical="center"/>
    </xf>
    <xf numFmtId="0" fontId="43" fillId="0" borderId="0" xfId="0" applyFont="1" applyAlignment="1"/>
    <xf numFmtId="0" fontId="15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/>
    <xf numFmtId="0" fontId="16" fillId="0" borderId="38" xfId="0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164" fontId="16" fillId="0" borderId="38" xfId="0" applyNumberFormat="1" applyFont="1" applyFill="1" applyBorder="1" applyAlignment="1">
      <alignment horizontal="center" vertical="center" wrapText="1"/>
    </xf>
    <xf numFmtId="164" fontId="45" fillId="0" borderId="38" xfId="0" applyNumberFormat="1" applyFont="1" applyBorder="1" applyAlignment="1">
      <alignment horizontal="center" vertical="center"/>
    </xf>
    <xf numFmtId="164" fontId="46" fillId="0" borderId="38" xfId="0" applyNumberFormat="1" applyFont="1" applyBorder="1" applyAlignment="1">
      <alignment horizontal="center" vertical="center"/>
    </xf>
    <xf numFmtId="164" fontId="46" fillId="0" borderId="0" xfId="0" applyNumberFormat="1" applyFont="1" applyBorder="1" applyAlignment="1">
      <alignment horizontal="center" vertical="center"/>
    </xf>
    <xf numFmtId="0" fontId="47" fillId="0" borderId="0" xfId="0" applyFont="1"/>
    <xf numFmtId="164" fontId="48" fillId="0" borderId="0" xfId="0" applyNumberFormat="1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49" fillId="0" borderId="38" xfId="0" applyNumberFormat="1" applyFont="1" applyBorder="1" applyAlignment="1">
      <alignment horizontal="center" vertical="center"/>
    </xf>
    <xf numFmtId="164" fontId="50" fillId="0" borderId="38" xfId="0" applyNumberFormat="1" applyFont="1" applyBorder="1" applyAlignment="1">
      <alignment horizontal="center" vertical="center"/>
    </xf>
    <xf numFmtId="164" fontId="50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2" fontId="15" fillId="0" borderId="38" xfId="0" applyNumberFormat="1" applyFont="1" applyBorder="1" applyAlignment="1">
      <alignment horizontal="center" vertical="center" wrapText="1"/>
    </xf>
    <xf numFmtId="2" fontId="16" fillId="0" borderId="38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164" fontId="33" fillId="0" borderId="38" xfId="0" applyNumberFormat="1" applyFont="1" applyFill="1" applyBorder="1" applyAlignment="1">
      <alignment horizontal="center" vertical="center" wrapText="1"/>
    </xf>
    <xf numFmtId="164" fontId="45" fillId="0" borderId="38" xfId="0" applyNumberFormat="1" applyFont="1" applyFill="1" applyBorder="1" applyAlignment="1">
      <alignment horizontal="center" vertical="center"/>
    </xf>
    <xf numFmtId="164" fontId="46" fillId="0" borderId="38" xfId="0" applyNumberFormat="1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51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52" fillId="0" borderId="38" xfId="0" applyFont="1" applyBorder="1" applyAlignment="1">
      <alignment horizontal="center" vertical="center" wrapText="1"/>
    </xf>
    <xf numFmtId="164" fontId="52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" fontId="52" fillId="0" borderId="38" xfId="0" applyNumberFormat="1" applyFont="1" applyBorder="1" applyAlignment="1">
      <alignment horizontal="center" vertical="center" wrapText="1"/>
    </xf>
    <xf numFmtId="1" fontId="14" fillId="0" borderId="38" xfId="0" applyNumberFormat="1" applyFont="1" applyBorder="1" applyAlignment="1">
      <alignment horizontal="center" vertical="center" wrapText="1"/>
    </xf>
    <xf numFmtId="164" fontId="53" fillId="0" borderId="38" xfId="0" applyNumberFormat="1" applyFont="1" applyBorder="1" applyAlignment="1">
      <alignment horizontal="center" vertical="center"/>
    </xf>
    <xf numFmtId="164" fontId="54" fillId="0" borderId="38" xfId="0" applyNumberFormat="1" applyFont="1" applyBorder="1" applyAlignment="1">
      <alignment horizontal="center" vertical="center"/>
    </xf>
    <xf numFmtId="164" fontId="55" fillId="5" borderId="38" xfId="0" applyNumberFormat="1" applyFont="1" applyFill="1" applyBorder="1" applyAlignment="1">
      <alignment horizontal="center" vertical="center"/>
    </xf>
    <xf numFmtId="164" fontId="55" fillId="5" borderId="0" xfId="0" applyNumberFormat="1" applyFont="1" applyFill="1" applyBorder="1" applyAlignment="1">
      <alignment horizontal="center" vertical="center"/>
    </xf>
    <xf numFmtId="164" fontId="5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15" fillId="0" borderId="38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1" fontId="16" fillId="0" borderId="38" xfId="0" applyNumberFormat="1" applyFont="1" applyBorder="1" applyAlignment="1">
      <alignment horizontal="center" vertical="center"/>
    </xf>
    <xf numFmtId="2" fontId="50" fillId="0" borderId="38" xfId="0" applyNumberFormat="1" applyFont="1" applyBorder="1" applyAlignment="1">
      <alignment horizontal="center" vertical="center"/>
    </xf>
    <xf numFmtId="2" fontId="45" fillId="0" borderId="38" xfId="0" applyNumberFormat="1" applyFont="1" applyBorder="1" applyAlignment="1">
      <alignment horizontal="center" vertical="center"/>
    </xf>
    <xf numFmtId="2" fontId="45" fillId="0" borderId="0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1" fontId="27" fillId="0" borderId="38" xfId="0" applyNumberFormat="1" applyFont="1" applyBorder="1" applyAlignment="1">
      <alignment horizontal="center" vertical="center" wrapText="1"/>
    </xf>
    <xf numFmtId="1" fontId="33" fillId="0" borderId="38" xfId="0" applyNumberFormat="1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 wrapText="1"/>
    </xf>
    <xf numFmtId="164" fontId="57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4" fontId="58" fillId="0" borderId="38" xfId="0" applyNumberFormat="1" applyFont="1" applyBorder="1" applyAlignment="1">
      <alignment horizontal="center" vertical="center" wrapText="1"/>
    </xf>
    <xf numFmtId="164" fontId="59" fillId="0" borderId="38" xfId="0" applyNumberFormat="1" applyFont="1" applyBorder="1" applyAlignment="1">
      <alignment horizontal="center" vertical="center" wrapText="1"/>
    </xf>
    <xf numFmtId="164" fontId="59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/>
    <xf numFmtId="164" fontId="60" fillId="0" borderId="0" xfId="0" applyNumberFormat="1" applyFont="1" applyFill="1" applyAlignment="1">
      <alignment horizontal="center"/>
    </xf>
    <xf numFmtId="164" fontId="61" fillId="0" borderId="0" xfId="0" applyNumberFormat="1" applyFont="1"/>
    <xf numFmtId="0" fontId="62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6" borderId="0" xfId="0" applyNumberFormat="1" applyFont="1" applyFill="1"/>
    <xf numFmtId="164" fontId="26" fillId="0" borderId="38" xfId="0" applyNumberFormat="1" applyFont="1" applyBorder="1" applyAlignment="1">
      <alignment horizontal="center" vertical="center" wrapText="1"/>
    </xf>
    <xf numFmtId="164" fontId="15" fillId="0" borderId="38" xfId="0" applyNumberFormat="1" applyFont="1" applyBorder="1" applyAlignment="1">
      <alignment horizontal="center" vertical="center" wrapText="1"/>
    </xf>
    <xf numFmtId="164" fontId="63" fillId="0" borderId="38" xfId="0" applyNumberFormat="1" applyFont="1" applyBorder="1" applyAlignment="1">
      <alignment horizontal="center" vertical="center"/>
    </xf>
    <xf numFmtId="164" fontId="6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/>
    <xf numFmtId="166" fontId="3" fillId="0" borderId="0" xfId="0" applyNumberFormat="1" applyFont="1" applyAlignment="1"/>
    <xf numFmtId="164" fontId="64" fillId="0" borderId="38" xfId="0" applyNumberFormat="1" applyFont="1" applyBorder="1" applyAlignment="1">
      <alignment horizontal="center" vertical="center" wrapText="1"/>
    </xf>
    <xf numFmtId="164" fontId="48" fillId="0" borderId="38" xfId="0" applyNumberFormat="1" applyFont="1" applyBorder="1" applyAlignment="1">
      <alignment horizontal="center" vertical="center"/>
    </xf>
    <xf numFmtId="164" fontId="55" fillId="0" borderId="38" xfId="0" applyNumberFormat="1" applyFont="1" applyBorder="1" applyAlignment="1">
      <alignment horizontal="center" vertical="center"/>
    </xf>
    <xf numFmtId="164" fontId="55" fillId="0" borderId="0" xfId="0" applyNumberFormat="1" applyFont="1" applyBorder="1" applyAlignment="1">
      <alignment horizontal="center" vertical="center"/>
    </xf>
    <xf numFmtId="164" fontId="40" fillId="0" borderId="0" xfId="0" applyNumberFormat="1" applyFont="1" applyFill="1"/>
    <xf numFmtId="164" fontId="60" fillId="0" borderId="38" xfId="0" applyNumberFormat="1" applyFont="1" applyBorder="1" applyAlignment="1">
      <alignment horizontal="center" vertical="center"/>
    </xf>
    <xf numFmtId="164" fontId="55" fillId="0" borderId="44" xfId="0" applyNumberFormat="1" applyFont="1" applyBorder="1" applyAlignment="1">
      <alignment horizontal="center" vertical="center"/>
    </xf>
    <xf numFmtId="164" fontId="40" fillId="0" borderId="0" xfId="0" applyNumberFormat="1" applyFont="1" applyFill="1" applyAlignment="1">
      <alignment horizontal="center"/>
    </xf>
    <xf numFmtId="164" fontId="40" fillId="0" borderId="38" xfId="0" applyNumberFormat="1" applyFont="1" applyBorder="1" applyAlignment="1">
      <alignment horizontal="center" vertical="center"/>
    </xf>
    <xf numFmtId="166" fontId="3" fillId="0" borderId="0" xfId="0" applyNumberFormat="1" applyFont="1"/>
    <xf numFmtId="164" fontId="0" fillId="0" borderId="0" xfId="0" applyNumberFormat="1" applyFont="1" applyAlignment="1">
      <alignment horizontal="center"/>
    </xf>
    <xf numFmtId="164" fontId="48" fillId="0" borderId="0" xfId="0" applyNumberFormat="1" applyFont="1"/>
    <xf numFmtId="164" fontId="52" fillId="0" borderId="38" xfId="0" applyNumberFormat="1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164" fontId="40" fillId="0" borderId="38" xfId="0" applyNumberFormat="1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center" vertical="center"/>
    </xf>
    <xf numFmtId="164" fontId="65" fillId="0" borderId="0" xfId="0" applyNumberFormat="1" applyFont="1" applyFill="1"/>
    <xf numFmtId="0" fontId="3" fillId="0" borderId="0" xfId="0" applyFont="1" applyFill="1"/>
    <xf numFmtId="164" fontId="64" fillId="0" borderId="38" xfId="0" applyNumberFormat="1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164" fontId="14" fillId="0" borderId="38" xfId="0" applyNumberFormat="1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/>
    </xf>
    <xf numFmtId="164" fontId="62" fillId="0" borderId="38" xfId="0" applyNumberFormat="1" applyFont="1" applyFill="1" applyBorder="1" applyAlignment="1">
      <alignment horizontal="center" vertical="center"/>
    </xf>
    <xf numFmtId="164" fontId="60" fillId="0" borderId="38" xfId="0" applyNumberFormat="1" applyFont="1" applyFill="1" applyBorder="1" applyAlignment="1">
      <alignment horizontal="center" vertical="center"/>
    </xf>
    <xf numFmtId="164" fontId="55" fillId="0" borderId="38" xfId="0" applyNumberFormat="1" applyFont="1" applyFill="1" applyBorder="1" applyAlignment="1">
      <alignment horizontal="center" vertical="center"/>
    </xf>
    <xf numFmtId="164" fontId="55" fillId="0" borderId="0" xfId="0" applyNumberFormat="1" applyFont="1" applyFill="1" applyBorder="1" applyAlignment="1">
      <alignment horizontal="center" vertical="center"/>
    </xf>
    <xf numFmtId="164" fontId="65" fillId="0" borderId="0" xfId="0" applyNumberFormat="1" applyFont="1" applyFill="1" applyAlignment="1">
      <alignment horizontal="right" vertical="center"/>
    </xf>
    <xf numFmtId="164" fontId="48" fillId="0" borderId="0" xfId="0" applyNumberFormat="1" applyFont="1" applyFill="1" applyAlignment="1">
      <alignment horizontal="center" vertical="center"/>
    </xf>
    <xf numFmtId="164" fontId="57" fillId="0" borderId="0" xfId="0" applyNumberFormat="1" applyFont="1" applyFill="1"/>
    <xf numFmtId="164" fontId="6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35" fillId="6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164" fontId="68" fillId="0" borderId="0" xfId="0" applyNumberFormat="1" applyFont="1" applyFill="1" applyAlignment="1">
      <alignment horizontal="center" vertical="center"/>
    </xf>
    <xf numFmtId="164" fontId="68" fillId="0" borderId="0" xfId="0" applyNumberFormat="1" applyFont="1" applyFill="1" applyBorder="1" applyAlignment="1">
      <alignment horizontal="center" vertical="center"/>
    </xf>
    <xf numFmtId="0" fontId="69" fillId="0" borderId="0" xfId="0" applyFont="1" applyAlignment="1"/>
    <xf numFmtId="164" fontId="70" fillId="0" borderId="0" xfId="0" applyNumberFormat="1" applyFont="1" applyBorder="1" applyAlignment="1">
      <alignment horizontal="center"/>
    </xf>
    <xf numFmtId="164" fontId="71" fillId="0" borderId="0" xfId="0" applyNumberFormat="1" applyFont="1" applyBorder="1" applyAlignment="1">
      <alignment horizontal="center"/>
    </xf>
    <xf numFmtId="0" fontId="69" fillId="0" borderId="0" xfId="0" applyFont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164" fontId="4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164" fontId="69" fillId="0" borderId="0" xfId="0" applyNumberFormat="1" applyFont="1" applyAlignment="1"/>
    <xf numFmtId="164" fontId="41" fillId="0" borderId="0" xfId="0" applyNumberFormat="1" applyFont="1" applyAlignment="1"/>
    <xf numFmtId="0" fontId="0" fillId="0" borderId="0" xfId="0" applyFill="1" applyAlignment="1">
      <alignment horizontal="center" vertical="center"/>
    </xf>
    <xf numFmtId="0" fontId="69" fillId="5" borderId="0" xfId="0" applyFont="1" applyFill="1" applyAlignment="1"/>
    <xf numFmtId="164" fontId="69" fillId="5" borderId="0" xfId="0" applyNumberFormat="1" applyFont="1" applyFill="1" applyAlignment="1"/>
    <xf numFmtId="164" fontId="70" fillId="5" borderId="0" xfId="0" applyNumberFormat="1" applyFont="1" applyFill="1" applyBorder="1" applyAlignment="1">
      <alignment horizontal="center"/>
    </xf>
    <xf numFmtId="0" fontId="0" fillId="5" borderId="0" xfId="0" applyFill="1"/>
    <xf numFmtId="164" fontId="71" fillId="5" borderId="0" xfId="0" applyNumberFormat="1" applyFont="1" applyFill="1" applyBorder="1" applyAlignment="1">
      <alignment horizontal="center"/>
    </xf>
    <xf numFmtId="0" fontId="69" fillId="5" borderId="0" xfId="0" applyFont="1" applyFill="1"/>
    <xf numFmtId="164" fontId="3" fillId="5" borderId="0" xfId="0" applyNumberFormat="1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164" fontId="45" fillId="5" borderId="0" xfId="0" applyNumberFormat="1" applyFont="1" applyFill="1" applyBorder="1" applyAlignment="1">
      <alignment horizontal="center" vertical="center"/>
    </xf>
    <xf numFmtId="0" fontId="40" fillId="5" borderId="0" xfId="0" applyFont="1" applyFill="1" applyAlignment="1"/>
    <xf numFmtId="0" fontId="72" fillId="5" borderId="0" xfId="0" applyFont="1" applyFill="1" applyAlignment="1"/>
    <xf numFmtId="164" fontId="45" fillId="6" borderId="0" xfId="0" applyNumberFormat="1" applyFont="1" applyFill="1" applyBorder="1" applyAlignment="1">
      <alignment horizontal="center" vertical="center"/>
    </xf>
    <xf numFmtId="164" fontId="45" fillId="0" borderId="0" xfId="0" applyNumberFormat="1" applyFont="1" applyFill="1"/>
    <xf numFmtId="0" fontId="15" fillId="5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166" fontId="0" fillId="0" borderId="0" xfId="0" applyNumberFormat="1" applyAlignment="1"/>
    <xf numFmtId="2" fontId="0" fillId="0" borderId="0" xfId="0" applyNumberFormat="1" applyAlignment="1"/>
    <xf numFmtId="164" fontId="76" fillId="0" borderId="0" xfId="0" applyNumberFormat="1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2" fontId="78" fillId="0" borderId="0" xfId="0" applyNumberFormat="1" applyFont="1" applyBorder="1" applyAlignment="1">
      <alignment horizontal="center"/>
    </xf>
    <xf numFmtId="0" fontId="40" fillId="0" borderId="0" xfId="0" applyFont="1" applyAlignment="1"/>
    <xf numFmtId="0" fontId="72" fillId="0" borderId="0" xfId="0" applyFont="1" applyAlignment="1"/>
    <xf numFmtId="166" fontId="77" fillId="0" borderId="0" xfId="0" applyNumberFormat="1" applyFont="1" applyBorder="1" applyAlignment="1">
      <alignment horizontal="center"/>
    </xf>
    <xf numFmtId="0" fontId="7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45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81" fillId="0" borderId="0" xfId="0" applyNumberFormat="1" applyFont="1" applyBorder="1" applyAlignment="1">
      <alignment horizontal="center"/>
    </xf>
    <xf numFmtId="1" fontId="81" fillId="0" borderId="0" xfId="0" applyNumberFormat="1" applyFont="1" applyBorder="1" applyAlignment="1">
      <alignment horizontal="center"/>
    </xf>
    <xf numFmtId="164" fontId="81" fillId="0" borderId="0" xfId="0" applyNumberFormat="1" applyFont="1" applyBorder="1" applyAlignment="1"/>
    <xf numFmtId="164" fontId="80" fillId="0" borderId="0" xfId="0" applyNumberFormat="1" applyFont="1" applyBorder="1" applyAlignment="1">
      <alignment horizontal="center"/>
    </xf>
    <xf numFmtId="164" fontId="81" fillId="0" borderId="0" xfId="0" applyNumberFormat="1" applyFont="1" applyBorder="1" applyAlignment="1">
      <alignment horizontal="right"/>
    </xf>
    <xf numFmtId="0" fontId="81" fillId="0" borderId="0" xfId="0" applyFont="1" applyAlignment="1">
      <alignment horizontal="center"/>
    </xf>
    <xf numFmtId="164" fontId="45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45" fillId="0" borderId="0" xfId="0" applyFont="1"/>
    <xf numFmtId="0" fontId="45" fillId="0" borderId="0" xfId="0" applyFont="1" applyFill="1"/>
    <xf numFmtId="166" fontId="8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6" fontId="72" fillId="0" borderId="0" xfId="0" applyNumberFormat="1" applyFont="1" applyFill="1" applyAlignment="1">
      <alignment horizontal="right"/>
    </xf>
    <xf numFmtId="0" fontId="72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right" vertical="center"/>
    </xf>
    <xf numFmtId="166" fontId="72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right"/>
    </xf>
    <xf numFmtId="166" fontId="85" fillId="0" borderId="0" xfId="0" applyNumberFormat="1" applyFont="1" applyFill="1" applyAlignment="1">
      <alignment horizontal="right"/>
    </xf>
    <xf numFmtId="166" fontId="84" fillId="0" borderId="0" xfId="0" applyNumberFormat="1" applyFont="1" applyFill="1" applyAlignment="1">
      <alignment horizontal="center" vertical="center"/>
    </xf>
    <xf numFmtId="166" fontId="50" fillId="0" borderId="0" xfId="0" applyNumberFormat="1" applyFont="1" applyFill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right" vertical="center"/>
    </xf>
    <xf numFmtId="0" fontId="57" fillId="0" borderId="0" xfId="0" applyFont="1" applyFill="1"/>
    <xf numFmtId="0" fontId="90" fillId="0" borderId="0" xfId="0" applyFont="1" applyFill="1" applyAlignment="1">
      <alignment horizontal="center"/>
    </xf>
    <xf numFmtId="166" fontId="84" fillId="0" borderId="0" xfId="0" applyNumberFormat="1" applyFont="1" applyFill="1" applyAlignment="1">
      <alignment horizontal="left"/>
    </xf>
    <xf numFmtId="0" fontId="45" fillId="0" borderId="0" xfId="0" applyFont="1" applyFill="1" applyAlignment="1">
      <alignment horizontal="center"/>
    </xf>
    <xf numFmtId="166" fontId="45" fillId="0" borderId="0" xfId="0" applyNumberFormat="1" applyFont="1" applyFill="1"/>
    <xf numFmtId="0" fontId="45" fillId="0" borderId="0" xfId="0" applyFont="1" applyFill="1" applyAlignment="1">
      <alignment horizontal="right"/>
    </xf>
    <xf numFmtId="166" fontId="45" fillId="0" borderId="0" xfId="0" applyNumberFormat="1" applyFont="1" applyFill="1" applyAlignment="1">
      <alignment horizontal="right"/>
    </xf>
    <xf numFmtId="0" fontId="90" fillId="0" borderId="0" xfId="0" applyFont="1" applyFill="1"/>
    <xf numFmtId="166" fontId="0" fillId="0" borderId="0" xfId="0" applyNumberFormat="1" applyFill="1"/>
    <xf numFmtId="166" fontId="9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88" fillId="0" borderId="0" xfId="0" applyFont="1" applyAlignment="1">
      <alignment vertical="center" wrapText="1"/>
    </xf>
    <xf numFmtId="2" fontId="4" fillId="0" borderId="0" xfId="0" applyNumberFormat="1" applyFont="1"/>
    <xf numFmtId="166" fontId="72" fillId="0" borderId="0" xfId="0" applyNumberFormat="1" applyFont="1" applyAlignment="1">
      <alignment horizontal="center"/>
    </xf>
    <xf numFmtId="0" fontId="91" fillId="0" borderId="0" xfId="0" applyFont="1" applyAlignment="1">
      <alignment horizontal="left"/>
    </xf>
    <xf numFmtId="16" fontId="0" fillId="0" borderId="0" xfId="0" applyNumberFormat="1"/>
    <xf numFmtId="166" fontId="93" fillId="0" borderId="0" xfId="0" applyNumberFormat="1" applyFont="1" applyAlignment="1">
      <alignment horizontal="center"/>
    </xf>
    <xf numFmtId="16" fontId="0" fillId="0" borderId="0" xfId="0" applyNumberFormat="1" applyBorder="1"/>
    <xf numFmtId="164" fontId="45" fillId="0" borderId="0" xfId="0" applyNumberFormat="1" applyFont="1" applyBorder="1" applyAlignment="1">
      <alignment horizontal="right" vertical="center"/>
    </xf>
    <xf numFmtId="1" fontId="45" fillId="0" borderId="0" xfId="0" applyNumberFormat="1" applyFont="1" applyBorder="1" applyAlignment="1">
      <alignment horizontal="center"/>
    </xf>
    <xf numFmtId="0" fontId="3" fillId="0" borderId="0" xfId="0" applyFont="1" applyBorder="1"/>
    <xf numFmtId="166" fontId="9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/>
    <xf numFmtId="0" fontId="88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6" fillId="0" borderId="0" xfId="0" applyFont="1" applyBorder="1" applyAlignment="1">
      <alignment horizontal="center"/>
    </xf>
    <xf numFmtId="164" fontId="45" fillId="0" borderId="0" xfId="0" applyNumberFormat="1" applyFont="1" applyFill="1" applyBorder="1" applyAlignment="1">
      <alignment horizontal="center"/>
    </xf>
    <xf numFmtId="164" fontId="83" fillId="0" borderId="0" xfId="0" applyNumberFormat="1" applyFont="1" applyFill="1" applyBorder="1" applyAlignment="1">
      <alignment horizontal="center"/>
    </xf>
    <xf numFmtId="164" fontId="79" fillId="0" borderId="0" xfId="0" applyNumberFormat="1" applyFont="1" applyBorder="1" applyAlignment="1"/>
    <xf numFmtId="164" fontId="76" fillId="0" borderId="0" xfId="0" applyNumberFormat="1" applyFont="1" applyBorder="1" applyAlignment="1"/>
    <xf numFmtId="1" fontId="76" fillId="0" borderId="0" xfId="0" applyNumberFormat="1" applyFont="1" applyBorder="1" applyAlignment="1">
      <alignment horizontal="center"/>
    </xf>
    <xf numFmtId="166" fontId="76" fillId="0" borderId="0" xfId="0" applyNumberFormat="1" applyFont="1" applyBorder="1" applyAlignment="1"/>
    <xf numFmtId="1" fontId="76" fillId="0" borderId="0" xfId="0" applyNumberFormat="1" applyFont="1" applyBorder="1" applyAlignment="1">
      <alignment horizontal="center" vertical="center"/>
    </xf>
    <xf numFmtId="164" fontId="80" fillId="0" borderId="0" xfId="0" applyNumberFormat="1" applyFont="1" applyBorder="1" applyAlignment="1"/>
    <xf numFmtId="2" fontId="0" fillId="0" borderId="0" xfId="0" applyNumberFormat="1" applyBorder="1"/>
    <xf numFmtId="2" fontId="7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94" fillId="0" borderId="0" xfId="0" applyNumberFormat="1" applyFont="1" applyAlignment="1">
      <alignment horizontal="center"/>
    </xf>
    <xf numFmtId="2" fontId="95" fillId="0" borderId="0" xfId="0" applyNumberFormat="1" applyFont="1" applyBorder="1" applyAlignment="1">
      <alignment horizontal="center"/>
    </xf>
    <xf numFmtId="2" fontId="51" fillId="0" borderId="0" xfId="0" applyNumberFormat="1" applyFont="1" applyBorder="1"/>
    <xf numFmtId="2" fontId="93" fillId="0" borderId="0" xfId="0" applyNumberFormat="1" applyFont="1" applyBorder="1" applyAlignment="1">
      <alignment horizontal="center"/>
    </xf>
    <xf numFmtId="2" fontId="96" fillId="0" borderId="0" xfId="0" applyNumberFormat="1" applyFont="1" applyAlignment="1">
      <alignment horizontal="center"/>
    </xf>
    <xf numFmtId="2" fontId="51" fillId="0" borderId="0" xfId="0" applyNumberFormat="1" applyFont="1" applyBorder="1" applyAlignment="1">
      <alignment horizontal="center"/>
    </xf>
    <xf numFmtId="2" fontId="76" fillId="0" borderId="0" xfId="0" applyNumberFormat="1" applyFont="1" applyAlignment="1">
      <alignment horizontal="center"/>
    </xf>
    <xf numFmtId="164" fontId="72" fillId="0" borderId="0" xfId="0" applyNumberFormat="1" applyFont="1" applyBorder="1" applyAlignment="1">
      <alignment horizontal="center"/>
    </xf>
    <xf numFmtId="1" fontId="72" fillId="0" borderId="0" xfId="0" applyNumberFormat="1" applyFont="1" applyBorder="1" applyAlignment="1">
      <alignment horizontal="center"/>
    </xf>
    <xf numFmtId="164" fontId="72" fillId="0" borderId="0" xfId="0" applyNumberFormat="1" applyFont="1" applyBorder="1"/>
    <xf numFmtId="1" fontId="72" fillId="0" borderId="0" xfId="0" applyNumberFormat="1" applyFont="1" applyBorder="1" applyAlignment="1">
      <alignment horizontal="center" vertical="center"/>
    </xf>
    <xf numFmtId="164" fontId="72" fillId="0" borderId="0" xfId="0" applyNumberFormat="1" applyFont="1" applyAlignment="1">
      <alignment horizontal="center"/>
    </xf>
    <xf numFmtId="164" fontId="90" fillId="0" borderId="0" xfId="0" applyNumberFormat="1" applyFont="1" applyAlignment="1">
      <alignment horizontal="center"/>
    </xf>
    <xf numFmtId="0" fontId="57" fillId="0" borderId="0" xfId="0" applyFont="1" applyBorder="1"/>
    <xf numFmtId="0" fontId="97" fillId="0" borderId="0" xfId="0" applyFont="1" applyBorder="1" applyAlignment="1"/>
    <xf numFmtId="0" fontId="57" fillId="0" borderId="0" xfId="0" applyFont="1"/>
    <xf numFmtId="164" fontId="80" fillId="0" borderId="0" xfId="0" applyNumberFormat="1" applyFont="1" applyBorder="1" applyAlignment="1">
      <alignment horizontal="center" vertical="center"/>
    </xf>
    <xf numFmtId="1" fontId="45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77" fillId="0" borderId="0" xfId="0" applyNumberFormat="1" applyFont="1" applyAlignment="1">
      <alignment horizontal="center"/>
    </xf>
    <xf numFmtId="166" fontId="98" fillId="0" borderId="0" xfId="0" applyNumberFormat="1" applyFont="1" applyBorder="1" applyAlignment="1">
      <alignment horizontal="center"/>
    </xf>
    <xf numFmtId="1" fontId="94" fillId="0" borderId="0" xfId="0" applyNumberFormat="1" applyFont="1" applyBorder="1" applyAlignment="1">
      <alignment horizontal="center"/>
    </xf>
    <xf numFmtId="166" fontId="49" fillId="0" borderId="0" xfId="0" applyNumberFormat="1" applyFont="1" applyBorder="1" applyAlignment="1">
      <alignment horizontal="center"/>
    </xf>
    <xf numFmtId="166" fontId="51" fillId="0" borderId="0" xfId="0" applyNumberFormat="1" applyFont="1" applyBorder="1" applyAlignment="1">
      <alignment horizontal="center"/>
    </xf>
    <xf numFmtId="166" fontId="90" fillId="0" borderId="0" xfId="0" applyNumberFormat="1" applyFont="1" applyBorder="1" applyAlignment="1">
      <alignment horizontal="center"/>
    </xf>
    <xf numFmtId="166" fontId="89" fillId="0" borderId="0" xfId="0" applyNumberFormat="1" applyFont="1" applyBorder="1" applyAlignment="1">
      <alignment horizontal="center"/>
    </xf>
    <xf numFmtId="164" fontId="89" fillId="0" borderId="0" xfId="0" applyNumberFormat="1" applyFont="1" applyAlignment="1">
      <alignment horizontal="center"/>
    </xf>
    <xf numFmtId="2" fontId="89" fillId="0" borderId="0" xfId="0" applyNumberFormat="1" applyFont="1"/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164" fontId="81" fillId="0" borderId="0" xfId="0" applyNumberFormat="1" applyFont="1" applyBorder="1" applyAlignment="1">
      <alignment horizontal="right" vertical="center"/>
    </xf>
    <xf numFmtId="0" fontId="81" fillId="0" borderId="0" xfId="0" applyFont="1" applyAlignment="1">
      <alignment horizontal="center" vertical="center"/>
    </xf>
    <xf numFmtId="164" fontId="8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45" fillId="0" borderId="0" xfId="0" applyFont="1" applyBorder="1" applyAlignment="1">
      <alignment horizontal="center" wrapText="1"/>
    </xf>
    <xf numFmtId="164" fontId="80" fillId="0" borderId="0" xfId="0" applyNumberFormat="1" applyFont="1" applyBorder="1"/>
    <xf numFmtId="164" fontId="99" fillId="0" borderId="0" xfId="0" applyNumberFormat="1" applyFont="1" applyBorder="1"/>
    <xf numFmtId="164" fontId="99" fillId="0" borderId="0" xfId="0" applyNumberFormat="1" applyFont="1" applyBorder="1" applyAlignment="1">
      <alignment horizontal="center"/>
    </xf>
    <xf numFmtId="164" fontId="94" fillId="0" borderId="0" xfId="0" applyNumberFormat="1" applyFont="1" applyBorder="1" applyAlignment="1">
      <alignment horizontal="center"/>
    </xf>
    <xf numFmtId="164" fontId="100" fillId="0" borderId="0" xfId="0" applyNumberFormat="1" applyFont="1" applyBorder="1"/>
    <xf numFmtId="166" fontId="0" fillId="0" borderId="0" xfId="0" applyNumberFormat="1" applyBorder="1"/>
    <xf numFmtId="164" fontId="101" fillId="0" borderId="0" xfId="0" applyNumberFormat="1" applyFont="1" applyBorder="1"/>
    <xf numFmtId="164" fontId="96" fillId="0" borderId="0" xfId="0" applyNumberFormat="1" applyFont="1" applyBorder="1"/>
    <xf numFmtId="166" fontId="49" fillId="0" borderId="0" xfId="0" applyNumberFormat="1" applyFont="1" applyBorder="1"/>
    <xf numFmtId="166" fontId="77" fillId="0" borderId="0" xfId="0" applyNumberFormat="1" applyFont="1" applyBorder="1"/>
    <xf numFmtId="166" fontId="99" fillId="0" borderId="0" xfId="0" applyNumberFormat="1" applyFont="1" applyBorder="1"/>
    <xf numFmtId="0" fontId="76" fillId="0" borderId="0" xfId="0" applyFont="1" applyBorder="1"/>
    <xf numFmtId="166" fontId="77" fillId="0" borderId="0" xfId="0" applyNumberFormat="1" applyFont="1" applyFill="1" applyBorder="1"/>
    <xf numFmtId="0" fontId="51" fillId="0" borderId="0" xfId="0" applyFont="1" applyBorder="1"/>
    <xf numFmtId="166" fontId="80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90" fillId="0" borderId="0" xfId="0" applyNumberFormat="1" applyFont="1" applyAlignment="1">
      <alignment horizontal="center"/>
    </xf>
    <xf numFmtId="0" fontId="40" fillId="0" borderId="0" xfId="0" applyFont="1" applyBorder="1"/>
    <xf numFmtId="0" fontId="52" fillId="0" borderId="0" xfId="0" applyFont="1"/>
    <xf numFmtId="0" fontId="102" fillId="0" borderId="0" xfId="0" applyFont="1" applyAlignment="1"/>
    <xf numFmtId="0" fontId="69" fillId="0" borderId="0" xfId="0" applyFont="1" applyAlignment="1">
      <alignment vertical="center"/>
    </xf>
    <xf numFmtId="0" fontId="19" fillId="0" borderId="0" xfId="0" applyFont="1"/>
    <xf numFmtId="164" fontId="19" fillId="0" borderId="0" xfId="0" applyNumberFormat="1" applyFont="1"/>
    <xf numFmtId="0" fontId="103" fillId="0" borderId="0" xfId="0" applyFont="1" applyAlignment="1">
      <alignment horizontal="center"/>
    </xf>
    <xf numFmtId="0" fontId="8" fillId="0" borderId="0" xfId="0" applyFont="1" applyAlignment="1"/>
    <xf numFmtId="164" fontId="8" fillId="0" borderId="0" xfId="0" applyNumberFormat="1" applyFont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 wrapText="1"/>
    </xf>
    <xf numFmtId="166" fontId="52" fillId="0" borderId="0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1" fontId="107" fillId="0" borderId="0" xfId="0" applyNumberFormat="1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66" fontId="108" fillId="0" borderId="0" xfId="0" applyNumberFormat="1" applyFont="1" applyBorder="1" applyAlignment="1">
      <alignment horizontal="center" vertical="center" wrapText="1"/>
    </xf>
    <xf numFmtId="166" fontId="94" fillId="0" borderId="0" xfId="0" applyNumberFormat="1" applyFont="1" applyBorder="1" applyAlignment="1">
      <alignment horizontal="center" vertical="center"/>
    </xf>
    <xf numFmtId="0" fontId="109" fillId="0" borderId="0" xfId="0" applyFont="1" applyBorder="1" applyAlignment="1">
      <alignment horizontal="center" vertical="center" wrapText="1"/>
    </xf>
    <xf numFmtId="1" fontId="52" fillId="0" borderId="0" xfId="0" applyNumberFormat="1" applyFont="1" applyFill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 wrapText="1"/>
    </xf>
    <xf numFmtId="167" fontId="107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 wrapText="1"/>
    </xf>
    <xf numFmtId="166" fontId="76" fillId="0" borderId="0" xfId="0" applyNumberFormat="1" applyFont="1" applyBorder="1" applyAlignment="1">
      <alignment horizontal="center"/>
    </xf>
    <xf numFmtId="0" fontId="112" fillId="0" borderId="0" xfId="0" applyFont="1" applyBorder="1" applyAlignment="1">
      <alignment horizontal="center" vertical="center" wrapText="1"/>
    </xf>
    <xf numFmtId="0" fontId="113" fillId="0" borderId="0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5" fillId="0" borderId="0" xfId="0" applyFont="1" applyAlignment="1">
      <alignment horizontal="left" vertical="center" wrapText="1"/>
    </xf>
    <xf numFmtId="164" fontId="115" fillId="0" borderId="0" xfId="0" applyNumberFormat="1" applyFont="1" applyAlignment="1">
      <alignment horizontal="left" vertical="center" wrapText="1"/>
    </xf>
    <xf numFmtId="0" fontId="52" fillId="0" borderId="0" xfId="0" applyFont="1" applyAlignment="1">
      <alignment horizontal="right" vertical="center"/>
    </xf>
    <xf numFmtId="164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2" fontId="52" fillId="0" borderId="0" xfId="0" applyNumberFormat="1" applyFont="1" applyBorder="1" applyAlignment="1">
      <alignment horizontal="center" vertical="center"/>
    </xf>
    <xf numFmtId="164" fontId="112" fillId="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112" fillId="0" borderId="0" xfId="0" applyNumberFormat="1" applyFont="1" applyBorder="1" applyAlignment="1">
      <alignment horizontal="center" vertical="center"/>
    </xf>
    <xf numFmtId="166" fontId="116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166" fontId="117" fillId="0" borderId="0" xfId="0" applyNumberFormat="1" applyFont="1" applyBorder="1" applyAlignment="1">
      <alignment horizontal="center" vertical="center" wrapText="1"/>
    </xf>
    <xf numFmtId="166" fontId="84" fillId="0" borderId="0" xfId="0" applyNumberFormat="1" applyFont="1" applyBorder="1"/>
    <xf numFmtId="164" fontId="52" fillId="5" borderId="0" xfId="0" applyNumberFormat="1" applyFont="1" applyFill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 wrapText="1"/>
    </xf>
    <xf numFmtId="164" fontId="49" fillId="0" borderId="0" xfId="0" applyNumberFormat="1" applyFont="1" applyBorder="1"/>
    <xf numFmtId="164" fontId="64" fillId="5" borderId="0" xfId="0" applyNumberFormat="1" applyFont="1" applyFill="1" applyAlignment="1">
      <alignment horizontal="left" vertical="center" wrapText="1"/>
    </xf>
    <xf numFmtId="0" fontId="52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49" fillId="0" borderId="0" xfId="0" applyFont="1" applyBorder="1"/>
    <xf numFmtId="0" fontId="52" fillId="0" borderId="0" xfId="0" applyFont="1" applyAlignment="1">
      <alignment horizontal="right"/>
    </xf>
    <xf numFmtId="2" fontId="118" fillId="0" borderId="0" xfId="0" applyNumberFormat="1" applyFont="1" applyAlignment="1">
      <alignment horizontal="right"/>
    </xf>
    <xf numFmtId="0" fontId="52" fillId="0" borderId="0" xfId="0" applyFont="1" applyAlignment="1">
      <alignment vertical="center"/>
    </xf>
    <xf numFmtId="0" fontId="15" fillId="6" borderId="0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166" fontId="50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 vertical="center" wrapText="1"/>
    </xf>
    <xf numFmtId="2" fontId="50" fillId="0" borderId="0" xfId="0" applyNumberFormat="1" applyFont="1" applyBorder="1" applyAlignment="1">
      <alignment horizontal="center"/>
    </xf>
    <xf numFmtId="0" fontId="106" fillId="0" borderId="0" xfId="0" applyFont="1" applyAlignment="1">
      <alignment horizontal="right" vertical="center"/>
    </xf>
    <xf numFmtId="2" fontId="118" fillId="0" borderId="0" xfId="0" applyNumberFormat="1" applyFont="1" applyBorder="1" applyAlignment="1">
      <alignment horizontal="center" vertical="center"/>
    </xf>
    <xf numFmtId="164" fontId="52" fillId="0" borderId="0" xfId="0" applyNumberFormat="1" applyFont="1" applyAlignment="1">
      <alignment horizontal="left" vertical="center" wrapText="1"/>
    </xf>
    <xf numFmtId="2" fontId="119" fillId="0" borderId="0" xfId="0" applyNumberFormat="1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4" fontId="0" fillId="5" borderId="0" xfId="0" applyNumberFormat="1" applyFill="1"/>
    <xf numFmtId="4" fontId="0" fillId="0" borderId="0" xfId="0" applyNumberFormat="1" applyAlignment="1">
      <alignment horizontal="center"/>
    </xf>
    <xf numFmtId="2" fontId="119" fillId="5" borderId="0" xfId="0" applyNumberFormat="1" applyFont="1" applyFill="1" applyBorder="1" applyAlignment="1">
      <alignment horizontal="center"/>
    </xf>
    <xf numFmtId="164" fontId="52" fillId="0" borderId="0" xfId="0" applyNumberFormat="1" applyFont="1"/>
    <xf numFmtId="2" fontId="120" fillId="0" borderId="0" xfId="0" applyNumberFormat="1" applyFont="1" applyAlignment="1">
      <alignment horizontal="center" vertical="center" wrapText="1"/>
    </xf>
    <xf numFmtId="0" fontId="3" fillId="0" borderId="0" xfId="0" applyFont="1" applyFill="1" applyBorder="1"/>
    <xf numFmtId="0" fontId="71" fillId="0" borderId="0" xfId="0" applyFont="1" applyFill="1" applyBorder="1" applyAlignment="1">
      <alignment horizontal="center"/>
    </xf>
    <xf numFmtId="164" fontId="76" fillId="0" borderId="0" xfId="0" applyNumberFormat="1" applyFont="1" applyFill="1" applyBorder="1" applyAlignment="1">
      <alignment horizontal="center"/>
    </xf>
    <xf numFmtId="166" fontId="76" fillId="0" borderId="0" xfId="0" applyNumberFormat="1" applyFont="1" applyFill="1" applyBorder="1" applyAlignment="1">
      <alignment horizontal="center"/>
    </xf>
    <xf numFmtId="164" fontId="71" fillId="0" borderId="0" xfId="0" applyNumberFormat="1" applyFont="1" applyFill="1" applyBorder="1" applyAlignment="1">
      <alignment horizontal="center"/>
    </xf>
    <xf numFmtId="164" fontId="70" fillId="0" borderId="0" xfId="0" applyNumberFormat="1" applyFont="1" applyFill="1" applyBorder="1" applyAlignment="1">
      <alignment horizontal="center"/>
    </xf>
    <xf numFmtId="2" fontId="7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2" fontId="0" fillId="0" borderId="0" xfId="0" applyNumberFormat="1" applyFill="1"/>
    <xf numFmtId="0" fontId="69" fillId="0" borderId="0" xfId="0" applyFont="1" applyFill="1" applyBorder="1" applyAlignment="1"/>
    <xf numFmtId="164" fontId="69" fillId="0" borderId="0" xfId="0" applyNumberFormat="1" applyFont="1" applyFill="1" applyBorder="1" applyAlignment="1"/>
    <xf numFmtId="0" fontId="69" fillId="0" borderId="0" xfId="0" applyFont="1" applyFill="1" applyBorder="1"/>
    <xf numFmtId="0" fontId="2" fillId="0" borderId="0" xfId="0" applyFont="1" applyFill="1" applyBorder="1" applyAlignment="1"/>
    <xf numFmtId="0" fontId="15" fillId="0" borderId="0" xfId="0" applyFont="1" applyFill="1" applyAlignment="1">
      <alignment horizontal="right" vertical="center"/>
    </xf>
    <xf numFmtId="164" fontId="119" fillId="5" borderId="0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left" vertical="center"/>
    </xf>
    <xf numFmtId="0" fontId="52" fillId="0" borderId="0" xfId="0" applyFont="1" applyFill="1"/>
    <xf numFmtId="0" fontId="52" fillId="0" borderId="0" xfId="0" applyFont="1" applyFill="1" applyBorder="1" applyAlignment="1">
      <alignment horizontal="left"/>
    </xf>
    <xf numFmtId="164" fontId="52" fillId="0" borderId="0" xfId="0" applyNumberFormat="1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25" fillId="5" borderId="0" xfId="0" applyFont="1" applyFill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/>
    </xf>
    <xf numFmtId="164" fontId="119" fillId="0" borderId="0" xfId="0" applyNumberFormat="1" applyFont="1" applyBorder="1" applyAlignment="1">
      <alignment horizontal="center"/>
    </xf>
    <xf numFmtId="0" fontId="15" fillId="0" borderId="0" xfId="0" applyFont="1"/>
    <xf numFmtId="0" fontId="71" fillId="3" borderId="0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4" fontId="15" fillId="0" borderId="0" xfId="0" applyNumberFormat="1" applyFont="1"/>
    <xf numFmtId="0" fontId="109" fillId="0" borderId="0" xfId="0" applyFont="1"/>
    <xf numFmtId="164" fontId="26" fillId="0" borderId="0" xfId="0" applyNumberFormat="1" applyFont="1"/>
    <xf numFmtId="1" fontId="0" fillId="0" borderId="0" xfId="0" applyNumberFormat="1" applyBorder="1" applyAlignment="1">
      <alignment horizontal="center"/>
    </xf>
    <xf numFmtId="0" fontId="123" fillId="0" borderId="0" xfId="0" applyFont="1" applyBorder="1"/>
    <xf numFmtId="164" fontId="124" fillId="0" borderId="0" xfId="0" applyNumberFormat="1" applyFont="1" applyBorder="1" applyAlignment="1">
      <alignment horizontal="center"/>
    </xf>
    <xf numFmtId="164" fontId="75" fillId="0" borderId="0" xfId="0" applyNumberFormat="1" applyFont="1" applyBorder="1"/>
    <xf numFmtId="2" fontId="125" fillId="0" borderId="0" xfId="0" applyNumberFormat="1" applyFont="1" applyBorder="1" applyAlignment="1">
      <alignment horizontal="center"/>
    </xf>
    <xf numFmtId="164" fontId="71" fillId="0" borderId="0" xfId="0" applyNumberFormat="1" applyFont="1" applyBorder="1"/>
    <xf numFmtId="164" fontId="75" fillId="0" borderId="0" xfId="0" applyNumberFormat="1" applyFont="1" applyBorder="1" applyAlignment="1">
      <alignment horizontal="center"/>
    </xf>
    <xf numFmtId="2" fontId="123" fillId="0" borderId="0" xfId="0" applyNumberFormat="1" applyFont="1" applyBorder="1" applyAlignment="1">
      <alignment horizontal="center"/>
    </xf>
    <xf numFmtId="167" fontId="123" fillId="0" borderId="0" xfId="0" applyNumberFormat="1" applyFont="1" applyBorder="1" applyAlignment="1">
      <alignment horizontal="center"/>
    </xf>
    <xf numFmtId="166" fontId="119" fillId="0" borderId="0" xfId="0" applyNumberFormat="1" applyFont="1" applyBorder="1" applyAlignment="1">
      <alignment horizontal="center"/>
    </xf>
    <xf numFmtId="164" fontId="90" fillId="0" borderId="0" xfId="0" applyNumberFormat="1" applyFont="1" applyBorder="1"/>
    <xf numFmtId="2" fontId="90" fillId="0" borderId="0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0" fillId="3" borderId="0" xfId="0" applyFill="1" applyBorder="1"/>
    <xf numFmtId="2" fontId="52" fillId="0" borderId="0" xfId="0" applyNumberFormat="1" applyFont="1" applyAlignment="1">
      <alignment horizontal="center" vertical="center"/>
    </xf>
    <xf numFmtId="0" fontId="123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66" fontId="76" fillId="0" borderId="0" xfId="0" applyNumberFormat="1" applyFont="1" applyAlignment="1">
      <alignment horizontal="center"/>
    </xf>
    <xf numFmtId="164" fontId="43" fillId="0" borderId="0" xfId="0" applyNumberFormat="1" applyFont="1" applyAlignment="1"/>
    <xf numFmtId="0" fontId="43" fillId="0" borderId="0" xfId="0" applyFont="1" applyAlignment="1">
      <alignment horizontal="left"/>
    </xf>
    <xf numFmtId="0" fontId="127" fillId="0" borderId="0" xfId="0" applyFont="1"/>
    <xf numFmtId="166" fontId="64" fillId="0" borderId="0" xfId="0" applyNumberFormat="1" applyFont="1" applyAlignment="1">
      <alignment vertical="center"/>
    </xf>
    <xf numFmtId="166" fontId="40" fillId="0" borderId="0" xfId="0" applyNumberFormat="1" applyFont="1"/>
    <xf numFmtId="169" fontId="52" fillId="0" borderId="0" xfId="0" applyNumberFormat="1" applyFont="1" applyAlignment="1">
      <alignment vertical="center"/>
    </xf>
    <xf numFmtId="166" fontId="52" fillId="0" borderId="0" xfId="0" applyNumberFormat="1" applyFont="1" applyAlignment="1">
      <alignment vertical="center"/>
    </xf>
    <xf numFmtId="164" fontId="88" fillId="0" borderId="0" xfId="0" applyNumberFormat="1" applyFont="1" applyAlignment="1">
      <alignment horizontal="center"/>
    </xf>
    <xf numFmtId="166" fontId="107" fillId="0" borderId="0" xfId="0" applyNumberFormat="1" applyFont="1" applyAlignment="1">
      <alignment vertical="center"/>
    </xf>
    <xf numFmtId="164" fontId="128" fillId="0" borderId="0" xfId="0" applyNumberFormat="1" applyFont="1" applyAlignment="1">
      <alignment horizontal="center"/>
    </xf>
    <xf numFmtId="166" fontId="52" fillId="0" borderId="0" xfId="0" applyNumberFormat="1" applyFont="1"/>
    <xf numFmtId="164" fontId="68" fillId="0" borderId="0" xfId="0" applyNumberFormat="1" applyFont="1"/>
    <xf numFmtId="169" fontId="3" fillId="0" borderId="0" xfId="0" applyNumberFormat="1" applyFont="1"/>
    <xf numFmtId="0" fontId="109" fillId="0" borderId="0" xfId="0" applyFont="1" applyAlignment="1">
      <alignment horizontal="right"/>
    </xf>
    <xf numFmtId="0" fontId="128" fillId="0" borderId="0" xfId="0" applyFont="1" applyAlignment="1">
      <alignment horizontal="center"/>
    </xf>
    <xf numFmtId="166" fontId="15" fillId="0" borderId="0" xfId="0" applyNumberFormat="1" applyFont="1"/>
    <xf numFmtId="0" fontId="82" fillId="0" borderId="0" xfId="0" applyFont="1"/>
    <xf numFmtId="164" fontId="45" fillId="0" borderId="0" xfId="0" applyNumberFormat="1" applyFont="1"/>
    <xf numFmtId="164" fontId="57" fillId="0" borderId="0" xfId="0" applyNumberFormat="1" applyFont="1" applyAlignment="1">
      <alignment horizontal="center"/>
    </xf>
    <xf numFmtId="164" fontId="57" fillId="0" borderId="0" xfId="0" applyNumberFormat="1" applyFont="1" applyBorder="1"/>
    <xf numFmtId="166" fontId="129" fillId="0" borderId="0" xfId="0" applyNumberFormat="1" applyFont="1"/>
    <xf numFmtId="164" fontId="82" fillId="0" borderId="0" xfId="0" applyNumberFormat="1" applyFont="1" applyAlignment="1">
      <alignment horizontal="center"/>
    </xf>
    <xf numFmtId="164" fontId="68" fillId="0" borderId="0" xfId="0" applyNumberFormat="1" applyFont="1" applyAlignment="1">
      <alignment horizontal="center"/>
    </xf>
    <xf numFmtId="164" fontId="0" fillId="0" borderId="0" xfId="0" applyNumberFormat="1" applyFont="1"/>
    <xf numFmtId="0" fontId="82" fillId="0" borderId="0" xfId="0" applyFont="1" applyAlignment="1">
      <alignment horizontal="right"/>
    </xf>
    <xf numFmtId="164" fontId="82" fillId="0" borderId="0" xfId="0" applyNumberFormat="1" applyFont="1"/>
    <xf numFmtId="164" fontId="73" fillId="0" borderId="0" xfId="0" applyNumberFormat="1" applyFont="1" applyAlignment="1">
      <alignment horizontal="center"/>
    </xf>
    <xf numFmtId="164" fontId="128" fillId="0" borderId="0" xfId="0" applyNumberFormat="1" applyFont="1"/>
    <xf numFmtId="165" fontId="0" fillId="0" borderId="0" xfId="0" applyNumberFormat="1" applyBorder="1"/>
    <xf numFmtId="0" fontId="51" fillId="0" borderId="0" xfId="0" applyFont="1"/>
    <xf numFmtId="0" fontId="26" fillId="0" borderId="0" xfId="0" applyFont="1"/>
    <xf numFmtId="169" fontId="51" fillId="0" borderId="0" xfId="0" applyNumberFormat="1" applyFont="1"/>
    <xf numFmtId="0" fontId="109" fillId="0" borderId="0" xfId="0" applyFont="1" applyAlignment="1">
      <alignment vertical="center"/>
    </xf>
    <xf numFmtId="164" fontId="51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64" fontId="33" fillId="0" borderId="0" xfId="0" applyNumberFormat="1" applyFont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164" fontId="45" fillId="0" borderId="0" xfId="0" applyNumberFormat="1" applyFont="1" applyAlignment="1">
      <alignment horizontal="center"/>
    </xf>
    <xf numFmtId="166" fontId="46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4" fontId="131" fillId="0" borderId="0" xfId="0" applyNumberFormat="1" applyFont="1" applyBorder="1" applyAlignment="1">
      <alignment horizontal="right"/>
    </xf>
    <xf numFmtId="166" fontId="57" fillId="0" borderId="0" xfId="0" applyNumberFormat="1" applyFont="1" applyFill="1"/>
    <xf numFmtId="166" fontId="51" fillId="0" borderId="0" xfId="0" applyNumberFormat="1" applyFont="1"/>
    <xf numFmtId="164" fontId="27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right"/>
    </xf>
    <xf numFmtId="166" fontId="51" fillId="0" borderId="0" xfId="0" applyNumberFormat="1" applyFont="1" applyFill="1"/>
    <xf numFmtId="164" fontId="86" fillId="0" borderId="0" xfId="0" applyNumberFormat="1" applyFont="1" applyFill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64" fontId="18" fillId="0" borderId="0" xfId="0" applyNumberFormat="1" applyFont="1" applyFill="1" applyAlignment="1">
      <alignment horizontal="center"/>
    </xf>
    <xf numFmtId="0" fontId="72" fillId="0" borderId="0" xfId="0" applyFont="1" applyBorder="1" applyAlignment="1">
      <alignment horizontal="right"/>
    </xf>
    <xf numFmtId="166" fontId="90" fillId="5" borderId="0" xfId="0" applyNumberFormat="1" applyFont="1" applyFill="1"/>
    <xf numFmtId="164" fontId="33" fillId="0" borderId="0" xfId="0" applyNumberFormat="1" applyFont="1" applyFill="1" applyAlignment="1">
      <alignment horizontal="center"/>
    </xf>
    <xf numFmtId="165" fontId="0" fillId="0" borderId="0" xfId="0" applyNumberFormat="1" applyFont="1" applyBorder="1" applyAlignment="1">
      <alignment horizontal="right"/>
    </xf>
    <xf numFmtId="0" fontId="85" fillId="0" borderId="0" xfId="0" applyFont="1"/>
    <xf numFmtId="166" fontId="90" fillId="0" borderId="0" xfId="0" applyNumberFormat="1" applyFont="1" applyFill="1"/>
    <xf numFmtId="164" fontId="0" fillId="0" borderId="0" xfId="0" applyNumberFormat="1" applyBorder="1" applyAlignment="1">
      <alignment horizontal="right"/>
    </xf>
    <xf numFmtId="166" fontId="0" fillId="0" borderId="0" xfId="0" applyNumberFormat="1" applyFont="1" applyFill="1"/>
    <xf numFmtId="166" fontId="85" fillId="0" borderId="0" xfId="0" applyNumberFormat="1" applyFont="1"/>
    <xf numFmtId="0" fontId="2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164" fontId="7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left" vertical="top" wrapText="1"/>
    </xf>
    <xf numFmtId="164" fontId="8" fillId="0" borderId="0" xfId="1" applyNumberFormat="1" applyFont="1" applyAlignment="1">
      <alignment horizontal="center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9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2" borderId="7" xfId="1" applyNumberFormat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left" vertical="center" wrapText="1"/>
    </xf>
    <xf numFmtId="0" fontId="92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15" fillId="0" borderId="38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 wrapText="1"/>
    </xf>
    <xf numFmtId="0" fontId="14" fillId="0" borderId="38" xfId="0" applyFont="1" applyBorder="1" applyAlignment="1">
      <alignment vertical="center"/>
    </xf>
    <xf numFmtId="0" fontId="16" fillId="0" borderId="38" xfId="0" applyFont="1" applyFill="1" applyBorder="1" applyAlignment="1">
      <alignment horizontal="left" vertical="center" wrapText="1"/>
    </xf>
    <xf numFmtId="0" fontId="52" fillId="0" borderId="38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64" fillId="0" borderId="42" xfId="0" applyFont="1" applyBorder="1" applyAlignment="1">
      <alignment horizontal="left" vertical="center"/>
    </xf>
    <xf numFmtId="0" fontId="64" fillId="0" borderId="43" xfId="0" applyFont="1" applyBorder="1" applyAlignment="1">
      <alignment horizontal="left" vertical="center"/>
    </xf>
    <xf numFmtId="164" fontId="48" fillId="0" borderId="44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center" vertical="center" wrapText="1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164" fontId="56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52" fillId="5" borderId="0" xfId="0" applyFont="1" applyFill="1" applyAlignment="1">
      <alignment horizontal="left" vertical="center"/>
    </xf>
    <xf numFmtId="2" fontId="91" fillId="0" borderId="0" xfId="0" applyNumberFormat="1" applyFont="1" applyAlignment="1">
      <alignment horizontal="center"/>
    </xf>
    <xf numFmtId="0" fontId="91" fillId="0" borderId="0" xfId="0" applyFont="1" applyAlignment="1">
      <alignment horizontal="center"/>
    </xf>
    <xf numFmtId="164" fontId="81" fillId="0" borderId="0" xfId="0" applyNumberFormat="1" applyFont="1" applyBorder="1" applyAlignment="1">
      <alignment horizontal="center"/>
    </xf>
    <xf numFmtId="164" fontId="8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indent="2"/>
    </xf>
    <xf numFmtId="0" fontId="5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 indent="1"/>
    </xf>
    <xf numFmtId="0" fontId="81" fillId="0" borderId="0" xfId="0" applyFont="1" applyBorder="1" applyAlignment="1">
      <alignment horizontal="center"/>
    </xf>
    <xf numFmtId="1" fontId="81" fillId="0" borderId="0" xfId="0" applyNumberFormat="1" applyFont="1" applyBorder="1" applyAlignment="1">
      <alignment horizontal="left" vertical="center"/>
    </xf>
    <xf numFmtId="0" fontId="45" fillId="0" borderId="0" xfId="0" applyFont="1" applyBorder="1" applyAlignment="1">
      <alignment horizontal="left"/>
    </xf>
    <xf numFmtId="166" fontId="87" fillId="0" borderId="0" xfId="0" applyNumberFormat="1" applyFont="1" applyBorder="1" applyAlignment="1">
      <alignment horizontal="left"/>
    </xf>
    <xf numFmtId="0" fontId="8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left" vertical="center" wrapText="1"/>
    </xf>
    <xf numFmtId="0" fontId="103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168" fontId="8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49" fontId="52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top" wrapText="1"/>
    </xf>
    <xf numFmtId="0" fontId="126" fillId="0" borderId="0" xfId="0" applyFont="1" applyAlignment="1">
      <alignment horizontal="left" vertical="center" wrapText="1"/>
    </xf>
    <xf numFmtId="164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6">
    <cellStyle name="Normal_Tarif_Xmelnizki" xfId="3"/>
    <cellStyle name="Tytuі" xfId="4"/>
    <cellStyle name="Обычный" xfId="0" builtinId="0"/>
    <cellStyle name="Обычный 2" xfId="5"/>
    <cellStyle name="Обычный_Richniy_plan_Dodatok_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inat\&#1090;&#1090;&#1080;&#1076;\&#1053;&#1054;&#1042;&#1067;&#1049;%20&#1059;&#1063;&#1045;&#1058;%20&#1043;&#1040;&#1047;\&#1055;&#1086;&#1089;&#1083;&#1077;&#1076;&#1085;&#1080;&#1081;%20&#1090;&#1072;&#1088;&#1080;&#1092;%2014.11.2011\&#1058;&#1072;&#1088;&#1080;&#1092;_2011_31_08_&#1089;%20&#1076;&#1086;&#1076;&#1072;&#1090;.7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i-server\officework\Documents%20and%20Settings\nych.MDI\Desktop\FAM&amp;TARIFF\FAM&amp;TARIF_Roll_Out_Cycle1\Uman%20Teplo\Tarif_Teplo_Uman_2006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9;&#1056;/&#1056;&#1110;&#1095;&#1085;&#1110;%20&#1087;&#1083;&#1072;&#1085;&#1080;/2018_%20&#1073;&#1077;&#1079;%20&#1082;&#1086;&#1090;.&#1055;&#1064;&#1057;/&#1058;&#1072;&#1088;&#1080;&#1092;%20_2018_&#1088;&#1077;&#1083;&#1080;&#1075;%20_4-&#1081;%20&#1075;&#1088;-&#1073;&#1077;&#1079;%20&#1055;&#1064;&#1057;/&#1042;&#1080;&#1088;&#1086;&#1073;&#1085;&#1080;&#1095;_&#1087;&#1088;&#1086;&#1075;&#1088;_2015_&#1050;&#1055;%20&#1055;&#1058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9;&#1056;/&#1056;&#1110;&#1095;&#1085;&#1110;%20&#1087;&#1083;&#1072;&#1085;&#1080;/2018_%20&#1073;&#1077;&#1079;%20&#1082;&#1086;&#1090;.&#1055;&#1064;&#1057;/&#1058;&#1072;&#1088;&#1080;&#1092;%20_2018_&#1088;&#1077;&#1083;&#1080;&#1075;%20_4-&#1081;%20&#1075;&#1088;-&#1073;&#1077;&#1079;%20&#1055;&#1064;&#1057;/&#1056;&#1077;&#1072;&#1083;&#1080;&#1079;&#1072;&#1094;&#1080;&#1103;%20II%20&#1080;%20III%20&#1075;&#1088;_&#1055;&#1086;&#1083;&#1077;&#1079;&#1085;&#1099;&#1081;%20&#1086;&#1090;&#1087;&#1091;&#1089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міст"/>
      <sheetName val="Заг.характ.ліценз.Дод9"/>
      <sheetName val="Вхідні дані"/>
      <sheetName val="Обсяги вироб_реаліз_ТЕ"/>
      <sheetName val="Дод2"/>
      <sheetName val="Інвест_Програм"/>
      <sheetName val="Тарифи_послуга ЦО"/>
      <sheetName val="Дод.10"/>
      <sheetName val="Дод.3"/>
      <sheetName val="Дод4"/>
      <sheetName val="Дод5"/>
      <sheetName val="Дод.6"/>
      <sheetName val="Повна собівартість_ТЕ"/>
      <sheetName val="Прямі_ТЕ_всього"/>
      <sheetName val="Загальновиробничі"/>
      <sheetName val="Адміністративні"/>
      <sheetName val="Збут"/>
      <sheetName val="Паливо"/>
      <sheetName val="Дод.7"/>
      <sheetName val="Дод.7.1.1"/>
      <sheetName val="Дод.7.1 вл.база"/>
      <sheetName val="Дод.7.2"/>
      <sheetName val="Електр_енерг"/>
      <sheetName val="Дод.8"/>
      <sheetName val="ПММ"/>
      <sheetName val="Хім_реаг"/>
      <sheetName val="Вода_Водовід"/>
      <sheetName val="Амортизація"/>
      <sheetName val="Охорон_ прац"/>
      <sheetName val="ЗП_Всього по під-ву"/>
      <sheetName val="ЗП_Виробнич"/>
      <sheetName val="ЗП_Загальновир"/>
      <sheetName val="ЗП_Адміністр"/>
      <sheetName val="ЗП_Збут"/>
      <sheetName val="Подат_Збори"/>
      <sheetName val="Фін_витр"/>
      <sheetName val="Ремонти"/>
      <sheetName val="Зв_язок"/>
      <sheetName val="МНМА та канцтовари"/>
      <sheetName val="Канцтовари"/>
      <sheetName val="ПММ Мазур"/>
    </sheetNames>
    <sheetDataSet>
      <sheetData sheetId="0"/>
      <sheetData sheetId="1"/>
      <sheetData sheetId="2"/>
      <sheetData sheetId="3">
        <row r="53">
          <cell r="L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хідні дані"/>
      <sheetName val="Зміст"/>
      <sheetName val="Обсяги послуг_навантаж"/>
      <sheetName val="Проект доходів"/>
      <sheetName val="Проект тарифів"/>
      <sheetName val="Витрати_всього"/>
      <sheetName val="Прямі"/>
      <sheetName val="Загальновиробничі"/>
      <sheetName val="Адміністративні"/>
      <sheetName val="Збут"/>
      <sheetName val="Інші_операц"/>
      <sheetName val="Паливо"/>
      <sheetName val="ПММ"/>
      <sheetName val="Електр_енерг"/>
      <sheetName val="Вода_Водовід"/>
      <sheetName val="Мат_витр"/>
      <sheetName val="Амортизац_2005"/>
      <sheetName val="Амортизац_2006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нв"/>
      <sheetName val="февр"/>
      <sheetName val=" март"/>
      <sheetName val="апр"/>
      <sheetName val="1 півріч18"/>
      <sheetName val="окт"/>
      <sheetName val="нояб"/>
      <sheetName val="декаб"/>
      <sheetName val="4 кварт"/>
      <sheetName val="год"/>
      <sheetName val="Выработка"/>
      <sheetName val="Собст_нуж"/>
      <sheetName val="Отпуск"/>
      <sheetName val="Полез_отпуск"/>
      <sheetName val="Потери"/>
      <sheetName val="% потерь"/>
      <sheetName val="Площ_Вся"/>
      <sheetName val="Реал_II_гр"/>
      <sheetName val="Реал_III_гр"/>
      <sheetName val="Річний план"/>
      <sheetName val="Вироб _прогр_Дод_2"/>
      <sheetName val="Дод_1"/>
      <sheetName val="Вироб _прогр_тис_Гкал"/>
      <sheetName val="Лист1"/>
      <sheetName val="Лист2"/>
    </sheetNames>
    <sheetDataSet>
      <sheetData sheetId="0">
        <row r="3">
          <cell r="L3">
            <v>2018</v>
          </cell>
          <cell r="M3" t="str">
            <v>р.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>
        <row r="3">
          <cell r="I3">
            <v>2018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>
        <row r="22">
          <cell r="E22">
            <v>50269.262999999999</v>
          </cell>
          <cell r="F22">
            <v>43604.332000000002</v>
          </cell>
          <cell r="G22">
            <v>37425.131999999998</v>
          </cell>
          <cell r="I22">
            <v>5400.5290000000005</v>
          </cell>
          <cell r="Q22">
            <v>7643.52</v>
          </cell>
          <cell r="R22">
            <v>33546.58</v>
          </cell>
          <cell r="S22">
            <v>44976.474999999999</v>
          </cell>
        </row>
        <row r="24">
          <cell r="U24">
            <v>190743.12400000001</v>
          </cell>
        </row>
        <row r="27">
          <cell r="U27">
            <v>60.832999999999998</v>
          </cell>
        </row>
        <row r="28">
          <cell r="U28">
            <v>25968.739000000001</v>
          </cell>
        </row>
        <row r="29">
          <cell r="U29">
            <v>6093.1350000000002</v>
          </cell>
        </row>
      </sheetData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Удел.показ qо_н"/>
      <sheetName val="2 гр_Бюдж.орган"/>
      <sheetName val="Диспансер"/>
      <sheetName val="Общежития"/>
      <sheetName val="3 гр_Інші спож. в ж-б"/>
      <sheetName val="3 гр_Інші спож. в окр.буд"/>
      <sheetName val="Корисн_відпуск"/>
      <sheetName val="Свод_2гр"/>
      <sheetName val="Свод_3гр"/>
      <sheetName val="Свод Реліг"/>
      <sheetName val="КЕТБ"/>
      <sheetName val="Табл_Площ_2_3_гр"/>
      <sheetName val="Лист2"/>
      <sheetName val="Лист1"/>
    </sheetNames>
    <sheetDataSet>
      <sheetData sheetId="0"/>
      <sheetData sheetId="1">
        <row r="309">
          <cell r="H309">
            <v>213499.87</v>
          </cell>
        </row>
      </sheetData>
      <sheetData sheetId="2"/>
      <sheetData sheetId="3">
        <row r="34">
          <cell r="D34">
            <v>3783.9</v>
          </cell>
        </row>
      </sheetData>
      <sheetData sheetId="4">
        <row r="135">
          <cell r="O135">
            <v>5.0000000000000001E-3</v>
          </cell>
        </row>
      </sheetData>
      <sheetData sheetId="5">
        <row r="72">
          <cell r="P72">
            <v>2.1000000000000001E-2</v>
          </cell>
        </row>
      </sheetData>
      <sheetData sheetId="6">
        <row r="628">
          <cell r="H628">
            <v>94.899000000000001</v>
          </cell>
        </row>
        <row r="1623">
          <cell r="O1623">
            <v>6153.9679999999998</v>
          </cell>
        </row>
      </sheetData>
      <sheetData sheetId="7">
        <row r="8">
          <cell r="C8">
            <v>1662.4</v>
          </cell>
        </row>
      </sheetData>
      <sheetData sheetId="8">
        <row r="7">
          <cell r="C7">
            <v>2670.2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4"/>
  <sheetViews>
    <sheetView tabSelected="1" view="pageBreakPreview" topLeftCell="A15" zoomScale="85" zoomScaleNormal="70" zoomScaleSheetLayoutView="85" zoomScalePageLayoutView="67" workbookViewId="0">
      <selection activeCell="F3" sqref="F3"/>
    </sheetView>
  </sheetViews>
  <sheetFormatPr defaultRowHeight="12.75"/>
  <cols>
    <col min="1" max="1" width="4.85546875" style="8" customWidth="1"/>
    <col min="2" max="2" width="5.140625" style="8" customWidth="1"/>
    <col min="3" max="3" width="36.5703125" style="8" customWidth="1"/>
    <col min="4" max="4" width="9.140625" style="8"/>
    <col min="5" max="5" width="10.85546875" style="8" customWidth="1"/>
    <col min="6" max="6" width="12.5703125" style="8" customWidth="1"/>
    <col min="7" max="7" width="14.42578125" style="9" customWidth="1"/>
    <col min="8" max="10" width="11.5703125" style="9" customWidth="1"/>
    <col min="11" max="11" width="11.42578125" style="9" customWidth="1"/>
    <col min="12" max="12" width="9.42578125" style="9" customWidth="1"/>
    <col min="13" max="13" width="9.140625" style="9"/>
    <col min="14" max="14" width="9.85546875" style="9" customWidth="1"/>
    <col min="15" max="15" width="8.85546875" style="9" customWidth="1"/>
    <col min="16" max="16" width="9.7109375" style="9" customWidth="1"/>
    <col min="17" max="17" width="11.28515625" style="9" customWidth="1"/>
    <col min="18" max="18" width="11.42578125" style="9" customWidth="1"/>
    <col min="19" max="19" width="12" style="9" customWidth="1"/>
    <col min="20" max="20" width="9.140625" style="8"/>
    <col min="21" max="21" width="13.42578125" style="8" bestFit="1" customWidth="1"/>
    <col min="22" max="22" width="14.7109375" style="8" customWidth="1"/>
    <col min="23" max="16384" width="9.140625" style="8"/>
  </cols>
  <sheetData>
    <row r="1" spans="1:22" s="4" customFormat="1" ht="32.25" customHeight="1">
      <c r="A1" s="1"/>
      <c r="B1" s="635"/>
      <c r="C1" s="635"/>
      <c r="D1" s="635"/>
      <c r="E1" s="1"/>
      <c r="F1" s="1"/>
      <c r="G1" s="2"/>
      <c r="H1" s="2"/>
      <c r="I1" s="2"/>
      <c r="J1" s="636"/>
      <c r="K1" s="636"/>
      <c r="L1" s="636"/>
      <c r="M1" s="636"/>
      <c r="N1" s="3"/>
      <c r="O1" s="636" t="s">
        <v>0</v>
      </c>
      <c r="P1" s="636"/>
      <c r="Q1" s="636"/>
      <c r="R1" s="636"/>
      <c r="S1" s="3"/>
      <c r="T1" s="2"/>
    </row>
    <row r="2" spans="1:22" s="4" customFormat="1" ht="24" customHeight="1">
      <c r="A2" s="1"/>
      <c r="B2" s="637"/>
      <c r="C2" s="637"/>
      <c r="D2" s="5"/>
      <c r="E2" s="5"/>
      <c r="F2" s="5"/>
      <c r="G2" s="2"/>
      <c r="H2" s="2"/>
      <c r="I2" s="2"/>
      <c r="J2" s="638"/>
      <c r="K2" s="638"/>
      <c r="L2" s="638"/>
      <c r="M2" s="638"/>
      <c r="N2" s="3"/>
      <c r="O2" s="638" t="s">
        <v>1</v>
      </c>
      <c r="P2" s="638"/>
      <c r="Q2" s="638"/>
      <c r="R2" s="638"/>
      <c r="S2" s="3"/>
    </row>
    <row r="3" spans="1:22" s="4" customFormat="1" ht="22.5" customHeight="1">
      <c r="A3" s="1"/>
      <c r="B3" s="637"/>
      <c r="C3" s="637"/>
      <c r="D3" s="5"/>
      <c r="E3" s="5"/>
      <c r="F3" s="5"/>
      <c r="G3" s="2"/>
      <c r="H3" s="2"/>
      <c r="I3" s="2"/>
      <c r="J3" s="639"/>
      <c r="K3" s="639"/>
      <c r="L3" s="639"/>
      <c r="M3" s="639"/>
      <c r="N3" s="3"/>
      <c r="O3" s="639" t="s">
        <v>2</v>
      </c>
      <c r="P3" s="639"/>
      <c r="Q3" s="639"/>
      <c r="R3" s="639"/>
      <c r="S3" s="3"/>
    </row>
    <row r="4" spans="1:22" s="4" customFormat="1" ht="22.5" customHeight="1">
      <c r="A4" s="1"/>
      <c r="B4" s="6"/>
      <c r="C4" s="6"/>
      <c r="D4" s="5"/>
      <c r="E4" s="5"/>
      <c r="F4" s="5"/>
      <c r="G4" s="2"/>
      <c r="H4" s="2"/>
      <c r="I4" s="2"/>
      <c r="J4" s="7"/>
      <c r="K4" s="7"/>
      <c r="L4" s="7"/>
      <c r="M4" s="7"/>
      <c r="N4" s="3"/>
      <c r="O4" s="640" t="s">
        <v>3</v>
      </c>
      <c r="P4" s="640"/>
      <c r="Q4" s="640"/>
      <c r="R4" s="640"/>
      <c r="S4" s="3"/>
    </row>
    <row r="5" spans="1:22" s="4" customFormat="1" ht="42.75" customHeight="1">
      <c r="A5" s="1"/>
      <c r="B5" s="635"/>
      <c r="C5" s="635"/>
      <c r="D5" s="635"/>
      <c r="E5" s="635"/>
      <c r="F5" s="1"/>
      <c r="G5" s="2"/>
      <c r="H5" s="2"/>
      <c r="I5" s="2"/>
      <c r="J5" s="2"/>
      <c r="K5" s="2"/>
      <c r="L5" s="641" t="s">
        <v>4</v>
      </c>
      <c r="M5" s="641"/>
      <c r="N5" s="641"/>
      <c r="O5" s="641"/>
      <c r="P5" s="641"/>
      <c r="Q5" s="641"/>
      <c r="R5" s="641"/>
      <c r="S5" s="641"/>
      <c r="T5" s="3"/>
    </row>
    <row r="6" spans="1:22" s="4" customFormat="1" ht="4.5" customHeight="1">
      <c r="A6" s="1"/>
      <c r="B6" s="645"/>
      <c r="C6" s="645"/>
      <c r="D6" s="645"/>
      <c r="E6" s="645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2" ht="18">
      <c r="B7" s="646" t="s">
        <v>5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</row>
    <row r="8" spans="1:22" ht="18">
      <c r="B8" s="646" t="s">
        <v>6</v>
      </c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V8" s="9">
        <f>G31+G33+G35+G37</f>
        <v>222865.83100000003</v>
      </c>
    </row>
    <row r="9" spans="1:22" ht="9" customHeight="1">
      <c r="B9" s="10"/>
      <c r="C9" s="10"/>
      <c r="D9" s="10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2" ht="20.25">
      <c r="B10" s="12"/>
      <c r="C10" s="12"/>
      <c r="D10" s="647" t="s">
        <v>7</v>
      </c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13"/>
      <c r="R10" s="13"/>
      <c r="S10" s="13"/>
    </row>
    <row r="11" spans="1:22" ht="13.5" thickBot="1"/>
    <row r="12" spans="1:22" ht="18.75" customHeight="1">
      <c r="B12" s="648" t="s">
        <v>8</v>
      </c>
      <c r="C12" s="650" t="s">
        <v>9</v>
      </c>
      <c r="D12" s="650" t="s">
        <v>10</v>
      </c>
      <c r="E12" s="650" t="s">
        <v>11</v>
      </c>
      <c r="F12" s="653" t="s">
        <v>12</v>
      </c>
      <c r="G12" s="656" t="s">
        <v>13</v>
      </c>
      <c r="H12" s="642" t="s">
        <v>14</v>
      </c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4"/>
    </row>
    <row r="13" spans="1:22" ht="28.5">
      <c r="B13" s="649"/>
      <c r="C13" s="651"/>
      <c r="D13" s="651"/>
      <c r="E13" s="651"/>
      <c r="F13" s="654"/>
      <c r="G13" s="657"/>
      <c r="H13" s="14" t="s">
        <v>15</v>
      </c>
      <c r="I13" s="14" t="s">
        <v>16</v>
      </c>
      <c r="J13" s="14" t="s">
        <v>17</v>
      </c>
      <c r="K13" s="14" t="s">
        <v>18</v>
      </c>
      <c r="L13" s="14" t="s">
        <v>19</v>
      </c>
      <c r="M13" s="14" t="s">
        <v>20</v>
      </c>
      <c r="N13" s="14" t="s">
        <v>21</v>
      </c>
      <c r="O13" s="14" t="s">
        <v>22</v>
      </c>
      <c r="P13" s="14" t="s">
        <v>23</v>
      </c>
      <c r="Q13" s="14" t="s">
        <v>24</v>
      </c>
      <c r="R13" s="14" t="s">
        <v>25</v>
      </c>
      <c r="S13" s="15" t="s">
        <v>26</v>
      </c>
    </row>
    <row r="14" spans="1:22" ht="15" customHeight="1" thickBot="1">
      <c r="B14" s="649"/>
      <c r="C14" s="652"/>
      <c r="D14" s="652"/>
      <c r="E14" s="652"/>
      <c r="F14" s="655"/>
      <c r="G14" s="658"/>
      <c r="H14" s="16" t="s">
        <v>27</v>
      </c>
      <c r="I14" s="16" t="s">
        <v>27</v>
      </c>
      <c r="J14" s="16" t="s">
        <v>27</v>
      </c>
      <c r="K14" s="16" t="s">
        <v>27</v>
      </c>
      <c r="L14" s="16" t="s">
        <v>27</v>
      </c>
      <c r="M14" s="16" t="s">
        <v>27</v>
      </c>
      <c r="N14" s="16" t="s">
        <v>27</v>
      </c>
      <c r="O14" s="16" t="s">
        <v>27</v>
      </c>
      <c r="P14" s="16" t="s">
        <v>27</v>
      </c>
      <c r="Q14" s="16" t="s">
        <v>27</v>
      </c>
      <c r="R14" s="16" t="s">
        <v>27</v>
      </c>
      <c r="S14" s="17" t="s">
        <v>27</v>
      </c>
    </row>
    <row r="15" spans="1:22" ht="16.5" thickBot="1">
      <c r="B15" s="18" t="s">
        <v>28</v>
      </c>
      <c r="C15" s="19" t="s">
        <v>29</v>
      </c>
      <c r="D15" s="20" t="s">
        <v>30</v>
      </c>
      <c r="E15" s="20" t="s">
        <v>31</v>
      </c>
      <c r="F15" s="20" t="s">
        <v>32</v>
      </c>
      <c r="G15" s="21" t="s">
        <v>33</v>
      </c>
      <c r="H15" s="21" t="s">
        <v>34</v>
      </c>
      <c r="I15" s="21" t="s">
        <v>35</v>
      </c>
      <c r="J15" s="21" t="s">
        <v>36</v>
      </c>
      <c r="K15" s="21" t="s">
        <v>37</v>
      </c>
      <c r="L15" s="21" t="s">
        <v>38</v>
      </c>
      <c r="M15" s="21" t="s">
        <v>39</v>
      </c>
      <c r="N15" s="21" t="s">
        <v>40</v>
      </c>
      <c r="O15" s="21" t="s">
        <v>41</v>
      </c>
      <c r="P15" s="21" t="s">
        <v>42</v>
      </c>
      <c r="Q15" s="21" t="s">
        <v>43</v>
      </c>
      <c r="R15" s="21" t="s">
        <v>44</v>
      </c>
      <c r="S15" s="22" t="s">
        <v>45</v>
      </c>
    </row>
    <row r="16" spans="1:22" s="1" customFormat="1" ht="60.75" customHeight="1">
      <c r="B16" s="23" t="s">
        <v>28</v>
      </c>
      <c r="C16" s="24" t="s">
        <v>46</v>
      </c>
      <c r="D16" s="25" t="s">
        <v>47</v>
      </c>
      <c r="E16" s="26">
        <v>209957</v>
      </c>
      <c r="F16" s="26">
        <v>220870</v>
      </c>
      <c r="G16" s="27">
        <v>257618.93599999999</v>
      </c>
      <c r="H16" s="28">
        <v>57341.173000000003</v>
      </c>
      <c r="I16" s="28">
        <v>49857.487000000001</v>
      </c>
      <c r="J16" s="28">
        <v>43512.137000000002</v>
      </c>
      <c r="K16" s="28">
        <v>6787.9679999999998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9465.7129999999997</v>
      </c>
      <c r="R16" s="28">
        <v>39126.627999999997</v>
      </c>
      <c r="S16" s="29">
        <v>51527.83</v>
      </c>
    </row>
    <row r="17" spans="1:25" s="1" customFormat="1" ht="69.75" customHeight="1">
      <c r="B17" s="30" t="s">
        <v>48</v>
      </c>
      <c r="C17" s="31" t="s">
        <v>49</v>
      </c>
      <c r="D17" s="32" t="s">
        <v>47</v>
      </c>
      <c r="E17" s="33">
        <v>0</v>
      </c>
      <c r="F17" s="33">
        <v>0</v>
      </c>
      <c r="G17" s="34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6">
        <v>0</v>
      </c>
    </row>
    <row r="18" spans="1:25" s="1" customFormat="1" ht="21.75" customHeight="1" thickBot="1">
      <c r="B18" s="37" t="s">
        <v>50</v>
      </c>
      <c r="C18" s="38" t="s">
        <v>51</v>
      </c>
      <c r="D18" s="39" t="s">
        <v>47</v>
      </c>
      <c r="E18" s="40">
        <v>209957</v>
      </c>
      <c r="F18" s="26">
        <v>220870</v>
      </c>
      <c r="G18" s="41">
        <v>257618.93599999999</v>
      </c>
      <c r="H18" s="42">
        <v>57341.173000000003</v>
      </c>
      <c r="I18" s="42">
        <v>49857.487000000001</v>
      </c>
      <c r="J18" s="42">
        <v>43512.137000000002</v>
      </c>
      <c r="K18" s="42">
        <v>6787.9679999999998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9465.7129999999997</v>
      </c>
      <c r="R18" s="42">
        <v>39126.627999999997</v>
      </c>
      <c r="S18" s="43">
        <v>51527.83</v>
      </c>
      <c r="U18" s="44"/>
    </row>
    <row r="19" spans="1:25" s="1" customFormat="1" ht="66" customHeight="1">
      <c r="B19" s="23" t="s">
        <v>29</v>
      </c>
      <c r="C19" s="24" t="s">
        <v>52</v>
      </c>
      <c r="D19" s="45" t="s">
        <v>47</v>
      </c>
      <c r="E19" s="46">
        <v>0</v>
      </c>
      <c r="F19" s="26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8">
        <v>0</v>
      </c>
      <c r="U19" s="49"/>
    </row>
    <row r="20" spans="1:25" s="1" customFormat="1" ht="51.75" customHeight="1">
      <c r="B20" s="50" t="s">
        <v>53</v>
      </c>
      <c r="C20" s="31" t="s">
        <v>54</v>
      </c>
      <c r="D20" s="51" t="s">
        <v>47</v>
      </c>
      <c r="E20" s="33">
        <v>0</v>
      </c>
      <c r="F20" s="52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6">
        <v>0</v>
      </c>
      <c r="V20" s="49"/>
    </row>
    <row r="21" spans="1:25" s="1" customFormat="1" ht="66.75" customHeight="1" thickBot="1">
      <c r="A21" s="53"/>
      <c r="B21" s="37" t="s">
        <v>55</v>
      </c>
      <c r="C21" s="38" t="s">
        <v>56</v>
      </c>
      <c r="D21" s="54" t="s">
        <v>47</v>
      </c>
      <c r="E21" s="40">
        <v>0</v>
      </c>
      <c r="F21" s="55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7">
        <v>0</v>
      </c>
    </row>
    <row r="22" spans="1:25" s="1" customFormat="1" ht="51" customHeight="1" thickBot="1">
      <c r="A22" s="58"/>
      <c r="B22" s="59" t="s">
        <v>30</v>
      </c>
      <c r="C22" s="60" t="s">
        <v>57</v>
      </c>
      <c r="D22" s="61" t="s">
        <v>47</v>
      </c>
      <c r="E22" s="62">
        <v>209957</v>
      </c>
      <c r="F22" s="63">
        <v>220870</v>
      </c>
      <c r="G22" s="64">
        <v>257618.93599999999</v>
      </c>
      <c r="H22" s="65">
        <v>57341.173000000003</v>
      </c>
      <c r="I22" s="65">
        <v>49857.487000000001</v>
      </c>
      <c r="J22" s="65">
        <v>43512.137000000002</v>
      </c>
      <c r="K22" s="65">
        <v>6787.9679999999998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9465.7129999999997</v>
      </c>
      <c r="R22" s="65">
        <v>39126.627999999997</v>
      </c>
      <c r="S22" s="66">
        <v>51527.83</v>
      </c>
    </row>
    <row r="23" spans="1:25" s="1" customFormat="1" ht="51" customHeight="1">
      <c r="A23" s="53"/>
      <c r="B23" s="23" t="s">
        <v>31</v>
      </c>
      <c r="C23" s="67" t="s">
        <v>58</v>
      </c>
      <c r="D23" s="25" t="s">
        <v>47</v>
      </c>
      <c r="E23" s="68">
        <v>30748</v>
      </c>
      <c r="F23" s="26">
        <v>30859</v>
      </c>
      <c r="G23" s="69">
        <v>34153.187999999995</v>
      </c>
      <c r="H23" s="28">
        <v>6937.0820000000003</v>
      </c>
      <c r="I23" s="28">
        <v>6136.201</v>
      </c>
      <c r="J23" s="28">
        <v>5986.6270000000004</v>
      </c>
      <c r="K23" s="28">
        <v>1372.9549999999999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1801.5</v>
      </c>
      <c r="R23" s="28">
        <v>5489.2290000000003</v>
      </c>
      <c r="S23" s="29">
        <v>6429.5940000000001</v>
      </c>
    </row>
    <row r="24" spans="1:25" s="1" customFormat="1" ht="15.75" customHeight="1">
      <c r="B24" s="50" t="s">
        <v>59</v>
      </c>
      <c r="C24" s="31" t="s">
        <v>60</v>
      </c>
      <c r="D24" s="70" t="s">
        <v>61</v>
      </c>
      <c r="E24" s="71">
        <v>0.14644903480236429</v>
      </c>
      <c r="F24" s="71">
        <v>0.13971566985104361</v>
      </c>
      <c r="G24" s="72">
        <v>0.13257250623843891</v>
      </c>
      <c r="H24" s="73">
        <v>0.12097907379746138</v>
      </c>
      <c r="I24" s="73">
        <v>0.12307481522283704</v>
      </c>
      <c r="J24" s="73">
        <v>0.13758522133720991</v>
      </c>
      <c r="K24" s="73">
        <v>0.20226303365012915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0.1903184683499278</v>
      </c>
      <c r="R24" s="73">
        <v>0.14029394508517321</v>
      </c>
      <c r="S24" s="74">
        <v>0.12477905628861141</v>
      </c>
    </row>
    <row r="25" spans="1:25" s="1" customFormat="1" ht="68.25" customHeight="1">
      <c r="B25" s="50" t="s">
        <v>62</v>
      </c>
      <c r="C25" s="31" t="s">
        <v>63</v>
      </c>
      <c r="D25" s="32" t="s">
        <v>47</v>
      </c>
      <c r="E25" s="75">
        <v>0</v>
      </c>
      <c r="F25" s="75">
        <v>0</v>
      </c>
      <c r="G25" s="76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7">
        <v>0</v>
      </c>
      <c r="T25" s="78"/>
      <c r="U25" s="78"/>
      <c r="V25" s="78"/>
      <c r="W25" s="78"/>
      <c r="X25" s="78"/>
      <c r="Y25" s="78"/>
    </row>
    <row r="26" spans="1:25" s="1" customFormat="1" ht="19.5" customHeight="1" thickBot="1">
      <c r="B26" s="37" t="s">
        <v>59</v>
      </c>
      <c r="C26" s="38" t="s">
        <v>64</v>
      </c>
      <c r="D26" s="39" t="s">
        <v>61</v>
      </c>
      <c r="E26" s="79" t="s">
        <v>59</v>
      </c>
      <c r="F26" s="80" t="s">
        <v>59</v>
      </c>
      <c r="G26" s="81" t="s">
        <v>59</v>
      </c>
      <c r="H26" s="81" t="s">
        <v>59</v>
      </c>
      <c r="I26" s="81" t="s">
        <v>59</v>
      </c>
      <c r="J26" s="81" t="s">
        <v>59</v>
      </c>
      <c r="K26" s="81" t="s">
        <v>59</v>
      </c>
      <c r="L26" s="81" t="s">
        <v>59</v>
      </c>
      <c r="M26" s="81" t="s">
        <v>59</v>
      </c>
      <c r="N26" s="81" t="s">
        <v>59</v>
      </c>
      <c r="O26" s="81" t="s">
        <v>59</v>
      </c>
      <c r="P26" s="81" t="s">
        <v>59</v>
      </c>
      <c r="Q26" s="81" t="s">
        <v>59</v>
      </c>
      <c r="R26" s="81" t="s">
        <v>59</v>
      </c>
      <c r="S26" s="82" t="s">
        <v>59</v>
      </c>
    </row>
    <row r="27" spans="1:25" s="1" customFormat="1" ht="50.25" customHeight="1">
      <c r="B27" s="23" t="s">
        <v>32</v>
      </c>
      <c r="C27" s="24" t="s">
        <v>65</v>
      </c>
      <c r="D27" s="25" t="s">
        <v>47</v>
      </c>
      <c r="E27" s="26">
        <v>179210</v>
      </c>
      <c r="F27" s="83">
        <v>190011</v>
      </c>
      <c r="G27" s="84">
        <v>223465.74800000002</v>
      </c>
      <c r="H27" s="69">
        <v>50404.091</v>
      </c>
      <c r="I27" s="69">
        <v>43721.285999999993</v>
      </c>
      <c r="J27" s="69">
        <v>37525.51</v>
      </c>
      <c r="K27" s="69">
        <v>5415.0130000000008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7664.2130000000006</v>
      </c>
      <c r="R27" s="69">
        <v>33637.399000000005</v>
      </c>
      <c r="S27" s="85">
        <v>45098.236000000004</v>
      </c>
    </row>
    <row r="28" spans="1:25" s="1" customFormat="1" ht="47.25" customHeight="1">
      <c r="B28" s="50" t="s">
        <v>66</v>
      </c>
      <c r="C28" s="31" t="s">
        <v>67</v>
      </c>
      <c r="D28" s="32" t="s">
        <v>47</v>
      </c>
      <c r="E28" s="86">
        <v>0</v>
      </c>
      <c r="F28" s="87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8">
        <v>0</v>
      </c>
    </row>
    <row r="29" spans="1:25" s="1" customFormat="1" ht="36.75" customHeight="1" thickBot="1">
      <c r="B29" s="89" t="s">
        <v>68</v>
      </c>
      <c r="C29" s="90" t="s">
        <v>69</v>
      </c>
      <c r="D29" s="91" t="s">
        <v>47</v>
      </c>
      <c r="E29" s="92">
        <v>374</v>
      </c>
      <c r="F29" s="93">
        <v>444</v>
      </c>
      <c r="G29" s="94">
        <v>599.91699999999992</v>
      </c>
      <c r="H29" s="94">
        <v>134.828</v>
      </c>
      <c r="I29" s="95">
        <v>116.95399999999999</v>
      </c>
      <c r="J29" s="95">
        <v>100.378</v>
      </c>
      <c r="K29" s="95">
        <v>14.484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20.693000000000001</v>
      </c>
      <c r="R29" s="95">
        <v>90.819000000000003</v>
      </c>
      <c r="S29" s="96">
        <v>121.761</v>
      </c>
    </row>
    <row r="30" spans="1:25" s="1" customFormat="1" ht="55.5" customHeight="1">
      <c r="B30" s="97" t="s">
        <v>70</v>
      </c>
      <c r="C30" s="98" t="s">
        <v>71</v>
      </c>
      <c r="D30" s="99" t="s">
        <v>47</v>
      </c>
      <c r="E30" s="100">
        <v>178836</v>
      </c>
      <c r="F30" s="100">
        <v>189567</v>
      </c>
      <c r="G30" s="101">
        <v>222865.83100000003</v>
      </c>
      <c r="H30" s="101">
        <v>50269.262999999999</v>
      </c>
      <c r="I30" s="102">
        <v>43604.331999999995</v>
      </c>
      <c r="J30" s="102">
        <v>37425.132000000005</v>
      </c>
      <c r="K30" s="102">
        <v>5400.5290000000005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7643.52</v>
      </c>
      <c r="R30" s="102">
        <v>33546.58</v>
      </c>
      <c r="S30" s="103">
        <v>44976.475000000006</v>
      </c>
      <c r="U30" s="44"/>
    </row>
    <row r="31" spans="1:25" s="1" customFormat="1" ht="15.75">
      <c r="B31" s="50" t="s">
        <v>72</v>
      </c>
      <c r="C31" s="104" t="s">
        <v>73</v>
      </c>
      <c r="D31" s="105" t="s">
        <v>47</v>
      </c>
      <c r="E31" s="106">
        <v>152841</v>
      </c>
      <c r="F31" s="106">
        <v>162181</v>
      </c>
      <c r="G31" s="107">
        <v>190743.12400000001</v>
      </c>
      <c r="H31" s="108">
        <v>43026.226999999999</v>
      </c>
      <c r="I31" s="109">
        <v>37321.605000000003</v>
      </c>
      <c r="J31" s="109">
        <v>32032.749</v>
      </c>
      <c r="K31" s="109">
        <v>4622.3950000000004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6541.22</v>
      </c>
      <c r="R31" s="109">
        <v>28708.696</v>
      </c>
      <c r="S31" s="110">
        <v>38490.232000000004</v>
      </c>
    </row>
    <row r="32" spans="1:25" s="1" customFormat="1" ht="21.75" customHeight="1">
      <c r="B32" s="50" t="s">
        <v>59</v>
      </c>
      <c r="C32" s="111" t="s">
        <v>74</v>
      </c>
      <c r="D32" s="70" t="s">
        <v>61</v>
      </c>
      <c r="E32" s="72">
        <v>0.85464336039723543</v>
      </c>
      <c r="F32" s="72">
        <v>0.85553392731857336</v>
      </c>
      <c r="G32" s="73">
        <v>0.85586526720643852</v>
      </c>
      <c r="H32" s="73">
        <v>0.85591521403446869</v>
      </c>
      <c r="I32" s="73">
        <v>0.85591507284184531</v>
      </c>
      <c r="J32" s="73">
        <v>0.85591545809377489</v>
      </c>
      <c r="K32" s="73">
        <v>0.85591522608248194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0.85578633927823833</v>
      </c>
      <c r="R32" s="73">
        <v>0.85578607416911046</v>
      </c>
      <c r="S32" s="74">
        <v>0.85578587472673207</v>
      </c>
    </row>
    <row r="33" spans="1:23" s="1" customFormat="1" ht="17.25" customHeight="1">
      <c r="B33" s="50"/>
      <c r="C33" s="112" t="s">
        <v>75</v>
      </c>
      <c r="D33" s="105" t="s">
        <v>47</v>
      </c>
      <c r="E33" s="113">
        <v>40</v>
      </c>
      <c r="F33" s="114">
        <v>46</v>
      </c>
      <c r="G33" s="115">
        <v>60.833000000000006</v>
      </c>
      <c r="H33" s="116">
        <v>13.672000000000001</v>
      </c>
      <c r="I33" s="116">
        <v>11.859</v>
      </c>
      <c r="J33" s="116">
        <v>10.179</v>
      </c>
      <c r="K33" s="116">
        <v>1.4690000000000001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2.0979999999999999</v>
      </c>
      <c r="R33" s="116">
        <v>9.2089999999999996</v>
      </c>
      <c r="S33" s="117">
        <v>12.347</v>
      </c>
    </row>
    <row r="34" spans="1:23" s="1" customFormat="1" ht="14.25" customHeight="1">
      <c r="B34" s="50"/>
      <c r="C34" s="118" t="str">
        <f>C32</f>
        <v>те ж у відсотках від пункту 5.3 </v>
      </c>
      <c r="D34" s="70" t="s">
        <v>61</v>
      </c>
      <c r="E34" s="72">
        <v>2.2366861258359615E-4</v>
      </c>
      <c r="F34" s="72">
        <v>2.4265826858050189E-4</v>
      </c>
      <c r="G34" s="73">
        <v>2.7295794840798181E-4</v>
      </c>
      <c r="H34" s="73">
        <v>2.7197534206936755E-4</v>
      </c>
      <c r="I34" s="73">
        <v>2.7196839066356989E-4</v>
      </c>
      <c r="J34" s="73">
        <v>2.7198300863708373E-4</v>
      </c>
      <c r="K34" s="73">
        <v>2.7201039009326676E-4</v>
      </c>
      <c r="L34" s="119">
        <v>0</v>
      </c>
      <c r="M34" s="119">
        <v>0</v>
      </c>
      <c r="N34" s="119">
        <v>0</v>
      </c>
      <c r="O34" s="119">
        <v>0</v>
      </c>
      <c r="P34" s="119">
        <v>0</v>
      </c>
      <c r="Q34" s="73">
        <v>2.7448086745373857E-4</v>
      </c>
      <c r="R34" s="73">
        <v>2.74513825254318E-4</v>
      </c>
      <c r="S34" s="74">
        <v>2.7452129140845293E-4</v>
      </c>
    </row>
    <row r="35" spans="1:23" s="1" customFormat="1" ht="15.75">
      <c r="B35" s="50" t="s">
        <v>76</v>
      </c>
      <c r="C35" s="120" t="s">
        <v>77</v>
      </c>
      <c r="D35" s="70" t="s">
        <v>47</v>
      </c>
      <c r="E35" s="106">
        <v>22498</v>
      </c>
      <c r="F35" s="121">
        <v>22450</v>
      </c>
      <c r="G35" s="115">
        <v>25968.738999999998</v>
      </c>
      <c r="H35" s="109">
        <v>5858.4</v>
      </c>
      <c r="I35" s="109">
        <v>5081.6660000000002</v>
      </c>
      <c r="J35" s="109">
        <v>4361.5330000000004</v>
      </c>
      <c r="K35" s="109">
        <v>629.38199999999995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890.40599999999995</v>
      </c>
      <c r="R35" s="109">
        <v>3907.9290000000001</v>
      </c>
      <c r="S35" s="110">
        <v>5239.4229999999998</v>
      </c>
    </row>
    <row r="36" spans="1:23" s="1" customFormat="1" ht="18" customHeight="1">
      <c r="B36" s="50" t="s">
        <v>59</v>
      </c>
      <c r="C36" s="120" t="s">
        <v>74</v>
      </c>
      <c r="D36" s="70" t="s">
        <v>61</v>
      </c>
      <c r="E36" s="72">
        <v>0.12580241114764365</v>
      </c>
      <c r="F36" s="72">
        <v>0.11842778542678842</v>
      </c>
      <c r="G36" s="73">
        <v>0.11652185031450601</v>
      </c>
      <c r="H36" s="73">
        <v>0.11654039964739486</v>
      </c>
      <c r="I36" s="73">
        <v>0.11654039328019061</v>
      </c>
      <c r="J36" s="73">
        <v>0.11654021687886097</v>
      </c>
      <c r="K36" s="73">
        <v>0.11654080553960545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0.11649161642803314</v>
      </c>
      <c r="R36" s="73">
        <v>0.11649262011209488</v>
      </c>
      <c r="S36" s="74">
        <v>0.11649252192396134</v>
      </c>
      <c r="U36" s="122"/>
    </row>
    <row r="37" spans="1:23" s="1" customFormat="1" ht="15.75">
      <c r="B37" s="50" t="s">
        <v>78</v>
      </c>
      <c r="C37" s="120" t="s">
        <v>79</v>
      </c>
      <c r="D37" s="70" t="s">
        <v>47</v>
      </c>
      <c r="E37" s="106">
        <v>3457</v>
      </c>
      <c r="F37" s="106">
        <v>4890</v>
      </c>
      <c r="G37" s="115">
        <v>6093.1349999999993</v>
      </c>
      <c r="H37" s="109">
        <v>1370.9639999999999</v>
      </c>
      <c r="I37" s="109">
        <v>1189.2020000000002</v>
      </c>
      <c r="J37" s="109">
        <v>1020.6709999999999</v>
      </c>
      <c r="K37" s="109">
        <v>147.28299999999999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209.79599999999996</v>
      </c>
      <c r="R37" s="109">
        <v>920.74599999999998</v>
      </c>
      <c r="S37" s="110">
        <v>1234.473</v>
      </c>
    </row>
    <row r="38" spans="1:23" s="1" customFormat="1" ht="18.75" customHeight="1" thickBot="1">
      <c r="B38" s="37" t="s">
        <v>59</v>
      </c>
      <c r="C38" s="123" t="s">
        <v>74</v>
      </c>
      <c r="D38" s="39" t="s">
        <v>61</v>
      </c>
      <c r="E38" s="124">
        <v>1.9330559842537298E-2</v>
      </c>
      <c r="F38" s="124">
        <v>2.5795628986057698E-2</v>
      </c>
      <c r="G38" s="125">
        <v>2.7339924530647312E-2</v>
      </c>
      <c r="H38" s="125">
        <v>2.7272410976067026E-2</v>
      </c>
      <c r="I38" s="125">
        <v>2.7272565487300674E-2</v>
      </c>
      <c r="J38" s="125">
        <v>2.7272342018726876E-2</v>
      </c>
      <c r="K38" s="125">
        <v>2.7271957987819336E-2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2.7447563426274798E-2</v>
      </c>
      <c r="R38" s="125">
        <v>2.7446791893540264E-2</v>
      </c>
      <c r="S38" s="126">
        <v>2.7447082057898042E-2</v>
      </c>
      <c r="U38" s="127">
        <f>G32+G34+G36+G38</f>
        <v>0.99999999999999978</v>
      </c>
      <c r="V38" s="127">
        <f>H32+H34+H36+H38</f>
        <v>0.99999999999999989</v>
      </c>
      <c r="W38" s="127">
        <f>I32+I34+I36+I38</f>
        <v>1.0000000000000002</v>
      </c>
    </row>
    <row r="39" spans="1:23" s="1" customFormat="1" ht="63.75" customHeight="1">
      <c r="A39" s="128"/>
      <c r="B39" s="23" t="s">
        <v>33</v>
      </c>
      <c r="C39" s="24" t="s">
        <v>80</v>
      </c>
      <c r="D39" s="45" t="s">
        <v>81</v>
      </c>
      <c r="E39" s="69">
        <v>132.05699999999999</v>
      </c>
      <c r="F39" s="69">
        <v>132.05699999999999</v>
      </c>
      <c r="G39" s="129">
        <v>123.994</v>
      </c>
      <c r="H39" s="130">
        <v>123.994</v>
      </c>
      <c r="I39" s="130">
        <v>123.994</v>
      </c>
      <c r="J39" s="130">
        <v>123.994</v>
      </c>
      <c r="K39" s="130">
        <v>123.994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123.994</v>
      </c>
      <c r="R39" s="130">
        <v>123.994</v>
      </c>
      <c r="S39" s="131">
        <v>123.994</v>
      </c>
      <c r="V39" s="132"/>
    </row>
    <row r="40" spans="1:23" s="1" customFormat="1" ht="18.75" customHeight="1">
      <c r="B40" s="50" t="s">
        <v>82</v>
      </c>
      <c r="C40" s="31" t="s">
        <v>83</v>
      </c>
      <c r="D40" s="70" t="s">
        <v>81</v>
      </c>
      <c r="E40" s="133">
        <v>113.075</v>
      </c>
      <c r="F40" s="133">
        <v>113.075</v>
      </c>
      <c r="G40" s="134">
        <v>106.133</v>
      </c>
      <c r="H40" s="134">
        <v>106.133</v>
      </c>
      <c r="I40" s="134">
        <v>106.133</v>
      </c>
      <c r="J40" s="134">
        <v>106.133</v>
      </c>
      <c r="K40" s="134">
        <v>106.133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106.133</v>
      </c>
      <c r="R40" s="134">
        <v>106.133</v>
      </c>
      <c r="S40" s="135">
        <v>106.133</v>
      </c>
    </row>
    <row r="41" spans="1:23" s="1" customFormat="1" ht="18.75" customHeight="1">
      <c r="B41" s="50" t="s">
        <v>84</v>
      </c>
      <c r="C41" s="31" t="s">
        <v>85</v>
      </c>
      <c r="D41" s="70" t="s">
        <v>81</v>
      </c>
      <c r="E41" s="133">
        <v>14.718</v>
      </c>
      <c r="F41" s="133">
        <v>14.718</v>
      </c>
      <c r="G41" s="134">
        <v>14.428000000000001</v>
      </c>
      <c r="H41" s="134">
        <v>14.428000000000001</v>
      </c>
      <c r="I41" s="134">
        <v>14.428000000000001</v>
      </c>
      <c r="J41" s="134">
        <v>14.428000000000001</v>
      </c>
      <c r="K41" s="134">
        <v>14.428000000000001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14.428000000000001</v>
      </c>
      <c r="R41" s="134">
        <v>14.428000000000001</v>
      </c>
      <c r="S41" s="135">
        <v>14.428000000000001</v>
      </c>
    </row>
    <row r="42" spans="1:23" s="1" customFormat="1" ht="18.75" customHeight="1" thickBot="1">
      <c r="B42" s="37" t="s">
        <v>86</v>
      </c>
      <c r="C42" s="38" t="s">
        <v>87</v>
      </c>
      <c r="D42" s="39" t="s">
        <v>81</v>
      </c>
      <c r="E42" s="136">
        <v>4.2640000000000002</v>
      </c>
      <c r="F42" s="136">
        <v>4.2640000000000002</v>
      </c>
      <c r="G42" s="137">
        <v>3.4329999999999998</v>
      </c>
      <c r="H42" s="137">
        <v>3.4329999999999998</v>
      </c>
      <c r="I42" s="137">
        <v>3.4329999999999998</v>
      </c>
      <c r="J42" s="137">
        <v>3.4329999999999998</v>
      </c>
      <c r="K42" s="137">
        <v>3.4329999999999998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3.4329999999999998</v>
      </c>
      <c r="R42" s="137">
        <v>3.4329999999999998</v>
      </c>
      <c r="S42" s="138">
        <v>3.4329999999999998</v>
      </c>
    </row>
    <row r="44" spans="1:23" hidden="1">
      <c r="G44" s="139">
        <f>G27/(100%-G24)</f>
        <v>257618.93600000002</v>
      </c>
      <c r="H44" s="139">
        <f t="shared" ref="H44:S44" si="0">H27/(100%-H24)</f>
        <v>57341.173000000003</v>
      </c>
      <c r="I44" s="139">
        <f t="shared" si="0"/>
        <v>49857.486999999994</v>
      </c>
      <c r="J44" s="139">
        <f t="shared" si="0"/>
        <v>43512.137000000002</v>
      </c>
      <c r="K44" s="139">
        <f t="shared" si="0"/>
        <v>6787.9680000000017</v>
      </c>
      <c r="L44" s="139">
        <f t="shared" si="0"/>
        <v>0</v>
      </c>
      <c r="M44" s="139">
        <f t="shared" si="0"/>
        <v>0</v>
      </c>
      <c r="N44" s="139">
        <f t="shared" si="0"/>
        <v>0</v>
      </c>
      <c r="O44" s="139">
        <f t="shared" si="0"/>
        <v>0</v>
      </c>
      <c r="P44" s="139">
        <f t="shared" si="0"/>
        <v>0</v>
      </c>
      <c r="Q44" s="139">
        <f t="shared" si="0"/>
        <v>9465.7130000000016</v>
      </c>
      <c r="R44" s="139">
        <f t="shared" si="0"/>
        <v>39126.628000000004</v>
      </c>
      <c r="S44" s="139">
        <f t="shared" si="0"/>
        <v>51527.83</v>
      </c>
    </row>
    <row r="45" spans="1:23" hidden="1">
      <c r="E45" s="140"/>
      <c r="F45" s="141"/>
    </row>
    <row r="46" spans="1:23" hidden="1">
      <c r="H46" s="9">
        <f t="shared" ref="H46:S46" si="1">H38+H36+H32</f>
        <v>0.99972802465793054</v>
      </c>
      <c r="I46" s="9">
        <f t="shared" si="1"/>
        <v>0.99972803160933665</v>
      </c>
      <c r="J46" s="9">
        <f t="shared" si="1"/>
        <v>0.99972801699136271</v>
      </c>
      <c r="K46" s="9">
        <f t="shared" si="1"/>
        <v>0.99972798960990672</v>
      </c>
      <c r="L46" s="9">
        <f t="shared" si="1"/>
        <v>0</v>
      </c>
      <c r="M46" s="9">
        <f t="shared" si="1"/>
        <v>0</v>
      </c>
      <c r="N46" s="9">
        <f t="shared" si="1"/>
        <v>0</v>
      </c>
      <c r="O46" s="9">
        <f t="shared" si="1"/>
        <v>0</v>
      </c>
      <c r="P46" s="9">
        <f t="shared" si="1"/>
        <v>0</v>
      </c>
      <c r="Q46" s="9">
        <f t="shared" si="1"/>
        <v>0.99972551913254626</v>
      </c>
      <c r="R46" s="9">
        <f t="shared" si="1"/>
        <v>0.99972548617474555</v>
      </c>
      <c r="S46" s="9">
        <f t="shared" si="1"/>
        <v>0.99972547870859141</v>
      </c>
    </row>
    <row r="47" spans="1:23" hidden="1"/>
    <row r="48" spans="1:23" ht="15">
      <c r="G48" s="142"/>
    </row>
    <row r="49" spans="4:19">
      <c r="G49" s="122"/>
    </row>
    <row r="50" spans="4:19" s="143" customFormat="1" ht="18">
      <c r="E50" s="143" t="s">
        <v>88</v>
      </c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</row>
    <row r="51" spans="4:19" s="143" customFormat="1" ht="18">
      <c r="D51" s="143" t="s">
        <v>7</v>
      </c>
      <c r="G51" s="144"/>
      <c r="H51" s="144"/>
      <c r="I51" s="144"/>
      <c r="J51" s="144"/>
      <c r="K51" s="144"/>
      <c r="L51" s="144" t="s">
        <v>89</v>
      </c>
      <c r="M51" s="144"/>
      <c r="N51" s="144"/>
      <c r="O51" s="144"/>
      <c r="P51" s="144"/>
      <c r="Q51" s="144"/>
      <c r="R51" s="144"/>
      <c r="S51" s="144"/>
    </row>
    <row r="53" spans="4:19">
      <c r="I53" s="145"/>
    </row>
    <row r="60" spans="4:19" ht="15">
      <c r="G60" s="146">
        <f>226236.625-G33</f>
        <v>226175.79199999999</v>
      </c>
    </row>
    <row r="64" spans="4:19" ht="15">
      <c r="G64" s="146">
        <f>126.586-G39</f>
        <v>2.5919999999999987</v>
      </c>
      <c r="H64" s="9" t="s">
        <v>90</v>
      </c>
    </row>
  </sheetData>
  <mergeCells count="23">
    <mergeCell ref="H12:S12"/>
    <mergeCell ref="B6:E6"/>
    <mergeCell ref="B7:S7"/>
    <mergeCell ref="B8:S8"/>
    <mergeCell ref="D10:P10"/>
    <mergeCell ref="B12:B14"/>
    <mergeCell ref="C12:C14"/>
    <mergeCell ref="D12:D14"/>
    <mergeCell ref="E12:E14"/>
    <mergeCell ref="F12:F14"/>
    <mergeCell ref="G12:G14"/>
    <mergeCell ref="B3:C3"/>
    <mergeCell ref="J3:M3"/>
    <mergeCell ref="O3:R3"/>
    <mergeCell ref="O4:R4"/>
    <mergeCell ref="B5:E5"/>
    <mergeCell ref="L5:S5"/>
    <mergeCell ref="B1:D1"/>
    <mergeCell ref="J1:M1"/>
    <mergeCell ref="O1:R1"/>
    <mergeCell ref="B2:C2"/>
    <mergeCell ref="J2:M2"/>
    <mergeCell ref="O2:R2"/>
  </mergeCells>
  <pageMargins left="0.51181102362204722" right="0.19685039370078741" top="0.39370078740157483" bottom="0.27559055118110237" header="0.19685039370078741" footer="0.27559055118110237"/>
  <pageSetup paperSize="9" scale="64" orientation="landscape" r:id="rId1"/>
  <headerFooter differentFirst="1" alignWithMargins="0">
    <oddHeader>&amp;C&amp;P</oddHeader>
  </headerFooter>
  <rowBreaks count="1" manualBreakCount="1">
    <brk id="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A198"/>
  <sheetViews>
    <sheetView topLeftCell="A16" zoomScale="75" zoomScaleNormal="75" zoomScaleSheetLayoutView="75" workbookViewId="0">
      <pane xSplit="3" topLeftCell="D1" activePane="topRight" state="frozen"/>
      <selection activeCell="A37" sqref="A37"/>
      <selection pane="topRight" activeCell="B1" sqref="B1:U40"/>
    </sheetView>
  </sheetViews>
  <sheetFormatPr defaultRowHeight="12.75"/>
  <cols>
    <col min="1" max="1" width="2.85546875" customWidth="1"/>
    <col min="2" max="2" width="24.140625" customWidth="1"/>
    <col min="3" max="3" width="12.85546875" customWidth="1"/>
    <col min="4" max="4" width="9.5703125" customWidth="1"/>
    <col min="5" max="5" width="11.85546875" customWidth="1"/>
    <col min="6" max="6" width="12.140625" customWidth="1"/>
    <col min="7" max="7" width="11.5703125" customWidth="1"/>
    <col min="8" max="8" width="13" customWidth="1"/>
    <col min="9" max="9" width="11.42578125" customWidth="1"/>
    <col min="10" max="10" width="6.42578125" customWidth="1"/>
    <col min="11" max="11" width="5.140625" style="147" customWidth="1"/>
    <col min="12" max="12" width="10" style="147" customWidth="1"/>
    <col min="13" max="13" width="4.140625" customWidth="1"/>
    <col min="14" max="14" width="4.28515625" customWidth="1"/>
    <col min="15" max="15" width="4.85546875" customWidth="1"/>
    <col min="16" max="16" width="4.140625" customWidth="1"/>
    <col min="17" max="17" width="10.7109375" customWidth="1"/>
    <col min="18" max="18" width="11.7109375" customWidth="1"/>
    <col min="19" max="19" width="11.42578125" customWidth="1"/>
    <col min="20" max="20" width="11.85546875" customWidth="1"/>
    <col min="21" max="22" width="15.28515625" style="149" customWidth="1"/>
    <col min="23" max="23" width="28.5703125" customWidth="1"/>
    <col min="24" max="26" width="15.85546875" hidden="1" customWidth="1"/>
    <col min="27" max="27" width="16.42578125" hidden="1" customWidth="1"/>
    <col min="28" max="28" width="18.7109375" hidden="1" customWidth="1"/>
    <col min="29" max="29" width="16.42578125" hidden="1" customWidth="1"/>
    <col min="30" max="30" width="9.5703125" hidden="1" customWidth="1"/>
    <col min="31" max="31" width="9.140625" hidden="1" customWidth="1"/>
    <col min="32" max="33" width="9.28515625" hidden="1" customWidth="1"/>
    <col min="34" max="34" width="12.140625" hidden="1" customWidth="1"/>
    <col min="35" max="35" width="13.28515625" hidden="1" customWidth="1"/>
    <col min="36" max="38" width="9.28515625" hidden="1" customWidth="1"/>
    <col min="39" max="39" width="15.5703125" customWidth="1"/>
    <col min="43" max="43" width="20.5703125" customWidth="1"/>
  </cols>
  <sheetData>
    <row r="1" spans="2:35" ht="15">
      <c r="R1" s="148" t="s">
        <v>0</v>
      </c>
    </row>
    <row r="3" spans="2:35" ht="15">
      <c r="R3" s="150" t="s">
        <v>1</v>
      </c>
      <c r="S3" s="151"/>
      <c r="T3" s="148"/>
    </row>
    <row r="4" spans="2:35" ht="15">
      <c r="R4" s="150" t="s">
        <v>2</v>
      </c>
      <c r="S4" s="148"/>
      <c r="T4" s="148"/>
    </row>
    <row r="5" spans="2:35" ht="15">
      <c r="R5" s="150" t="s">
        <v>3</v>
      </c>
      <c r="S5" s="148"/>
      <c r="T5" s="148"/>
    </row>
    <row r="6" spans="2:35" ht="18">
      <c r="B6" s="152"/>
      <c r="C6" s="152"/>
      <c r="D6" s="152"/>
      <c r="E6" s="152"/>
      <c r="F6" s="152"/>
      <c r="G6" s="152"/>
      <c r="H6" s="152" t="s">
        <v>91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</row>
    <row r="7" spans="2:35" ht="14.25">
      <c r="R7" s="153"/>
      <c r="S7" s="154"/>
      <c r="T7" s="154"/>
    </row>
    <row r="8" spans="2:35" ht="18.75" hidden="1">
      <c r="B8" s="661" t="s">
        <v>92</v>
      </c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661"/>
      <c r="Q8" s="661"/>
      <c r="R8" s="661"/>
      <c r="S8" s="661"/>
      <c r="T8" s="661"/>
      <c r="U8" s="661"/>
      <c r="V8" s="155"/>
    </row>
    <row r="9" spans="2:35" ht="18" customHeight="1">
      <c r="B9" s="156"/>
      <c r="C9" s="156"/>
      <c r="D9" s="156"/>
      <c r="E9" s="156"/>
      <c r="F9" s="156"/>
      <c r="G9" s="156"/>
      <c r="H9" s="156" t="s">
        <v>93</v>
      </c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</row>
    <row r="10" spans="2:35" ht="18.75">
      <c r="B10" s="156"/>
      <c r="C10" s="156"/>
      <c r="D10" s="156"/>
      <c r="E10" s="156"/>
      <c r="F10" s="156"/>
      <c r="G10" s="157"/>
      <c r="H10" s="157" t="s">
        <v>94</v>
      </c>
      <c r="I10" s="155">
        <f>[3]янв!L3</f>
        <v>2018</v>
      </c>
      <c r="J10" s="156" t="str">
        <f>[3]янв!M3</f>
        <v>р.</v>
      </c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</row>
    <row r="11" spans="2:35" ht="15.75">
      <c r="G11" s="158"/>
      <c r="H11" s="158"/>
      <c r="I11" s="158"/>
      <c r="J11" s="158"/>
      <c r="K11" s="158"/>
      <c r="L11" s="158"/>
      <c r="M11" s="158"/>
      <c r="N11" s="158"/>
      <c r="O11" s="158"/>
      <c r="X11" s="159" t="s">
        <v>95</v>
      </c>
      <c r="Y11" s="159" t="s">
        <v>96</v>
      </c>
      <c r="Z11" s="159" t="s">
        <v>97</v>
      </c>
    </row>
    <row r="12" spans="2:35" ht="15">
      <c r="B12" s="160"/>
      <c r="C12" s="160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</row>
    <row r="13" spans="2:35" s="167" customFormat="1" ht="53.25" customHeight="1">
      <c r="B13" s="663" t="s">
        <v>98</v>
      </c>
      <c r="C13" s="663"/>
      <c r="D13" s="161" t="s">
        <v>99</v>
      </c>
      <c r="E13" s="162" t="s">
        <v>100</v>
      </c>
      <c r="F13" s="162" t="s">
        <v>101</v>
      </c>
      <c r="G13" s="162" t="s">
        <v>102</v>
      </c>
      <c r="H13" s="163" t="s">
        <v>103</v>
      </c>
      <c r="I13" s="162" t="s">
        <v>104</v>
      </c>
      <c r="J13" s="161" t="s">
        <v>105</v>
      </c>
      <c r="K13" s="161" t="s">
        <v>106</v>
      </c>
      <c r="L13" s="164" t="s">
        <v>107</v>
      </c>
      <c r="M13" s="161" t="s">
        <v>108</v>
      </c>
      <c r="N13" s="161" t="s">
        <v>109</v>
      </c>
      <c r="O13" s="161" t="s">
        <v>110</v>
      </c>
      <c r="P13" s="164" t="s">
        <v>111</v>
      </c>
      <c r="Q13" s="162" t="s">
        <v>112</v>
      </c>
      <c r="R13" s="162" t="s">
        <v>113</v>
      </c>
      <c r="S13" s="162" t="s">
        <v>114</v>
      </c>
      <c r="T13" s="163" t="s">
        <v>115</v>
      </c>
      <c r="U13" s="165" t="s">
        <v>97</v>
      </c>
      <c r="V13" s="166"/>
    </row>
    <row r="14" spans="2:35" ht="27.75" customHeight="1">
      <c r="B14" s="664" t="s">
        <v>116</v>
      </c>
      <c r="C14" s="664"/>
      <c r="D14" s="168" t="s">
        <v>117</v>
      </c>
      <c r="E14" s="169">
        <v>58547.909</v>
      </c>
      <c r="F14" s="169">
        <v>50906.487999999998</v>
      </c>
      <c r="G14" s="169">
        <v>44427.714</v>
      </c>
      <c r="H14" s="169">
        <v>153882.111</v>
      </c>
      <c r="I14" s="169">
        <v>6930.8459999999995</v>
      </c>
      <c r="J14" s="170">
        <v>0</v>
      </c>
      <c r="K14" s="170">
        <v>0</v>
      </c>
      <c r="L14" s="171">
        <v>6930.8459999999995</v>
      </c>
      <c r="M14" s="170">
        <v>0</v>
      </c>
      <c r="N14" s="170">
        <v>0</v>
      </c>
      <c r="O14" s="170">
        <v>0</v>
      </c>
      <c r="P14" s="170">
        <v>0</v>
      </c>
      <c r="Q14" s="169">
        <v>9666.6790000000001</v>
      </c>
      <c r="R14" s="169">
        <v>39956.917999999998</v>
      </c>
      <c r="S14" s="169">
        <v>52621.112000000001</v>
      </c>
      <c r="T14" s="172">
        <v>102244.709</v>
      </c>
      <c r="U14" s="173">
        <v>263057.66599999997</v>
      </c>
      <c r="V14" s="174"/>
      <c r="W14" s="175"/>
      <c r="X14" s="176">
        <f t="shared" ref="X14:X21" si="0">H14+I14</f>
        <v>160812.95699999999</v>
      </c>
      <c r="Y14" s="176">
        <f>Q14+R14+S14</f>
        <v>102244.709</v>
      </c>
      <c r="Z14" s="176">
        <f>SUM(X14:Y14)</f>
        <v>263057.66599999997</v>
      </c>
      <c r="AH14" s="177">
        <f>H14+I14</f>
        <v>160812.95699999999</v>
      </c>
      <c r="AI14" s="178">
        <f>AH14/1000</f>
        <v>160.81295699999998</v>
      </c>
    </row>
    <row r="15" spans="2:35" ht="27" customHeight="1">
      <c r="B15" s="659" t="s">
        <v>118</v>
      </c>
      <c r="C15" s="659"/>
      <c r="D15" s="161" t="s">
        <v>117</v>
      </c>
      <c r="E15" s="161">
        <v>1206.7360000000001</v>
      </c>
      <c r="F15" s="161">
        <v>1049.001</v>
      </c>
      <c r="G15" s="161">
        <v>915.577</v>
      </c>
      <c r="H15" s="168">
        <v>3171.3140000000003</v>
      </c>
      <c r="I15" s="161">
        <v>142.87799999999999</v>
      </c>
      <c r="J15" s="161">
        <v>0</v>
      </c>
      <c r="K15" s="161">
        <v>0</v>
      </c>
      <c r="L15" s="168">
        <v>142.87799999999999</v>
      </c>
      <c r="M15" s="161">
        <v>0</v>
      </c>
      <c r="N15" s="161">
        <v>0</v>
      </c>
      <c r="O15" s="161">
        <v>0</v>
      </c>
      <c r="P15" s="168">
        <v>0</v>
      </c>
      <c r="Q15" s="179">
        <v>200.96600000000001</v>
      </c>
      <c r="R15" s="179">
        <v>830.29</v>
      </c>
      <c r="S15" s="179">
        <v>1093.2819999999999</v>
      </c>
      <c r="T15" s="180">
        <v>2124.5379999999996</v>
      </c>
      <c r="U15" s="180">
        <v>5438.73</v>
      </c>
      <c r="V15" s="181"/>
      <c r="X15" s="176">
        <f t="shared" si="0"/>
        <v>3314.1920000000005</v>
      </c>
      <c r="Y15" s="176">
        <f t="shared" ref="Y15:Y29" si="1">Q15+R15+S15</f>
        <v>2124.5379999999996</v>
      </c>
      <c r="Z15" s="176">
        <f t="shared" ref="Z15:Z29" si="2">SUM(X15:Y15)</f>
        <v>5438.73</v>
      </c>
      <c r="AA15" s="182"/>
      <c r="AH15" s="177">
        <f>H15+I15</f>
        <v>3314.1920000000005</v>
      </c>
      <c r="AI15" s="178">
        <f>AH15/1000</f>
        <v>3.3141920000000002</v>
      </c>
    </row>
    <row r="16" spans="2:35" ht="27" customHeight="1">
      <c r="B16" s="659" t="s">
        <v>119</v>
      </c>
      <c r="C16" s="659"/>
      <c r="D16" s="161" t="s">
        <v>120</v>
      </c>
      <c r="E16" s="183">
        <v>2.0611086213172873</v>
      </c>
      <c r="F16" s="183">
        <v>2.0606430363060992</v>
      </c>
      <c r="G16" s="183">
        <v>2.0608240162885716</v>
      </c>
      <c r="H16" s="184">
        <v>2.0608724298043977</v>
      </c>
      <c r="I16" s="183">
        <v>2.0614799405440549</v>
      </c>
      <c r="J16" s="161">
        <v>0</v>
      </c>
      <c r="K16" s="161">
        <v>0</v>
      </c>
      <c r="L16" s="184">
        <v>2.0614799405440549</v>
      </c>
      <c r="M16" s="161">
        <v>0</v>
      </c>
      <c r="N16" s="161">
        <v>0</v>
      </c>
      <c r="O16" s="161">
        <v>0</v>
      </c>
      <c r="P16" s="168">
        <v>0</v>
      </c>
      <c r="Q16" s="183">
        <v>2.0789559682285925</v>
      </c>
      <c r="R16" s="183">
        <v>2.0779630701246781</v>
      </c>
      <c r="S16" s="183">
        <v>2.0776489862091854</v>
      </c>
      <c r="T16" s="184">
        <v>2.0778952972520068</v>
      </c>
      <c r="U16" s="184">
        <v>2.0675048489178036</v>
      </c>
      <c r="V16" s="185"/>
      <c r="X16" s="176">
        <f t="shared" si="0"/>
        <v>4.1223523703484526</v>
      </c>
      <c r="Y16" s="176">
        <f t="shared" si="1"/>
        <v>6.2345680245624564</v>
      </c>
      <c r="Z16" s="176">
        <f t="shared" si="2"/>
        <v>10.356920394910908</v>
      </c>
      <c r="AA16" s="186"/>
      <c r="AH16" s="177">
        <f>H16+I16</f>
        <v>4.1223523703484526</v>
      </c>
      <c r="AI16" s="178">
        <f>AH16/1000</f>
        <v>4.1223523703484526E-3</v>
      </c>
    </row>
    <row r="17" spans="2:43" s="187" customFormat="1" ht="27.75" customHeight="1">
      <c r="B17" s="666" t="s">
        <v>121</v>
      </c>
      <c r="C17" s="666"/>
      <c r="D17" s="170" t="s">
        <v>117</v>
      </c>
      <c r="E17" s="188">
        <v>57341.173000000003</v>
      </c>
      <c r="F17" s="188">
        <v>49857.486999999994</v>
      </c>
      <c r="G17" s="188">
        <v>43512.137000000002</v>
      </c>
      <c r="H17" s="171">
        <v>150710.79700000002</v>
      </c>
      <c r="I17" s="171">
        <v>6787.9680000000008</v>
      </c>
      <c r="J17" s="170">
        <v>0</v>
      </c>
      <c r="K17" s="170">
        <v>0</v>
      </c>
      <c r="L17" s="171">
        <v>6787.9680000000008</v>
      </c>
      <c r="M17" s="170">
        <v>0</v>
      </c>
      <c r="N17" s="170">
        <v>0</v>
      </c>
      <c r="O17" s="170">
        <v>0</v>
      </c>
      <c r="P17" s="170">
        <v>0</v>
      </c>
      <c r="Q17" s="189">
        <v>9465.7129999999997</v>
      </c>
      <c r="R17" s="189">
        <v>39126.628000000004</v>
      </c>
      <c r="S17" s="189">
        <v>51527.83</v>
      </c>
      <c r="T17" s="189">
        <v>100120.171</v>
      </c>
      <c r="U17" s="190">
        <v>257618.93600000002</v>
      </c>
      <c r="V17" s="191"/>
      <c r="W17" s="192"/>
      <c r="X17" s="176">
        <f t="shared" si="0"/>
        <v>157498.76500000001</v>
      </c>
      <c r="Y17" s="176">
        <f t="shared" si="1"/>
        <v>100120.171</v>
      </c>
      <c r="Z17" s="176">
        <f t="shared" si="2"/>
        <v>257618.93600000002</v>
      </c>
      <c r="AA17" s="193"/>
      <c r="AH17" s="177">
        <f>H17+I17</f>
        <v>157498.76500000001</v>
      </c>
      <c r="AI17" s="194">
        <f>AH17/1000</f>
        <v>157.49876500000002</v>
      </c>
    </row>
    <row r="18" spans="2:43" ht="27.75" customHeight="1">
      <c r="B18" s="667" t="s">
        <v>122</v>
      </c>
      <c r="C18" s="667"/>
      <c r="D18" s="195" t="s">
        <v>117</v>
      </c>
      <c r="E18" s="196">
        <v>6937.0820000000003</v>
      </c>
      <c r="F18" s="196">
        <v>6136.201</v>
      </c>
      <c r="G18" s="196">
        <v>5986.6270000000004</v>
      </c>
      <c r="H18" s="197">
        <v>19059.91</v>
      </c>
      <c r="I18" s="196">
        <v>1372.9549999999999</v>
      </c>
      <c r="J18" s="198">
        <v>0</v>
      </c>
      <c r="K18" s="198">
        <v>0</v>
      </c>
      <c r="L18" s="197">
        <v>1372.9549999999999</v>
      </c>
      <c r="M18" s="198">
        <v>0</v>
      </c>
      <c r="N18" s="198">
        <v>0</v>
      </c>
      <c r="O18" s="198">
        <v>0</v>
      </c>
      <c r="P18" s="199">
        <v>0</v>
      </c>
      <c r="Q18" s="200">
        <v>1801.5</v>
      </c>
      <c r="R18" s="200">
        <v>5489.2290000000003</v>
      </c>
      <c r="S18" s="200">
        <v>6429.5940000000001</v>
      </c>
      <c r="T18" s="201">
        <v>13720.323</v>
      </c>
      <c r="U18" s="202">
        <v>34153.187999999995</v>
      </c>
      <c r="V18" s="203"/>
      <c r="X18" s="176">
        <f t="shared" si="0"/>
        <v>20432.864999999998</v>
      </c>
      <c r="Y18" s="176">
        <f t="shared" si="1"/>
        <v>13720.323</v>
      </c>
      <c r="Z18" s="176">
        <f t="shared" si="2"/>
        <v>34153.187999999995</v>
      </c>
      <c r="AA18" s="204"/>
      <c r="AB18" s="205"/>
      <c r="AH18" s="206">
        <f>H18+I18</f>
        <v>20432.864999999998</v>
      </c>
      <c r="AI18" s="207">
        <f>AH18/1000</f>
        <v>20.432865</v>
      </c>
    </row>
    <row r="19" spans="2:43" ht="27.75" customHeight="1">
      <c r="B19" s="659" t="s">
        <v>123</v>
      </c>
      <c r="C19" s="659"/>
      <c r="D19" s="162" t="s">
        <v>120</v>
      </c>
      <c r="E19" s="208">
        <v>12.09790737974614</v>
      </c>
      <c r="F19" s="208">
        <v>12.307481522283705</v>
      </c>
      <c r="G19" s="208">
        <v>13.758522133720991</v>
      </c>
      <c r="H19" s="209">
        <v>12.646678525626799</v>
      </c>
      <c r="I19" s="208">
        <v>20.226303365012914</v>
      </c>
      <c r="J19" s="210">
        <v>0</v>
      </c>
      <c r="K19" s="210">
        <v>0</v>
      </c>
      <c r="L19" s="209">
        <v>20.226303365012914</v>
      </c>
      <c r="M19" s="210">
        <v>0</v>
      </c>
      <c r="N19" s="210">
        <v>0</v>
      </c>
      <c r="O19" s="210">
        <v>0</v>
      </c>
      <c r="P19" s="211">
        <v>0</v>
      </c>
      <c r="Q19" s="208">
        <v>19.031846834992781</v>
      </c>
      <c r="R19" s="208">
        <v>14.029394508517319</v>
      </c>
      <c r="S19" s="208">
        <v>12.477905628861143</v>
      </c>
      <c r="T19" s="212">
        <v>13.703854940479477</v>
      </c>
      <c r="U19" s="213">
        <v>13.257250623843889</v>
      </c>
      <c r="V19" s="214"/>
      <c r="X19" s="176">
        <f t="shared" si="0"/>
        <v>32.872981890639714</v>
      </c>
      <c r="Y19" s="176">
        <f t="shared" si="1"/>
        <v>45.539146972371242</v>
      </c>
      <c r="Z19" s="176">
        <f t="shared" si="2"/>
        <v>78.412128863010963</v>
      </c>
      <c r="AA19" s="177"/>
      <c r="AI19" s="206"/>
    </row>
    <row r="20" spans="2:43" ht="27.75" customHeight="1">
      <c r="B20" s="668" t="s">
        <v>124</v>
      </c>
      <c r="C20" s="668"/>
      <c r="D20" s="161" t="s">
        <v>117</v>
      </c>
      <c r="E20" s="215">
        <v>50404.091</v>
      </c>
      <c r="F20" s="215">
        <v>43721.285999999993</v>
      </c>
      <c r="G20" s="215">
        <v>37525.51</v>
      </c>
      <c r="H20" s="215">
        <v>131650.88699999999</v>
      </c>
      <c r="I20" s="215">
        <v>5415.0130000000008</v>
      </c>
      <c r="J20" s="216">
        <v>0</v>
      </c>
      <c r="K20" s="216">
        <v>0</v>
      </c>
      <c r="L20" s="215">
        <v>5415.0130000000008</v>
      </c>
      <c r="M20" s="217">
        <v>0</v>
      </c>
      <c r="N20" s="217">
        <v>0</v>
      </c>
      <c r="O20" s="217">
        <v>0</v>
      </c>
      <c r="P20" s="218">
        <v>0</v>
      </c>
      <c r="Q20" s="215">
        <v>7664.2130000000006</v>
      </c>
      <c r="R20" s="215">
        <v>33637.399000000005</v>
      </c>
      <c r="S20" s="215">
        <v>45098.236000000004</v>
      </c>
      <c r="T20" s="215">
        <v>86399.848000000013</v>
      </c>
      <c r="U20" s="215">
        <v>223465.74800000002</v>
      </c>
      <c r="V20" s="219"/>
      <c r="X20" s="176">
        <f t="shared" si="0"/>
        <v>137065.9</v>
      </c>
      <c r="Y20" s="176">
        <f t="shared" si="1"/>
        <v>86399.848000000013</v>
      </c>
      <c r="Z20" s="176">
        <f t="shared" si="2"/>
        <v>223465.74800000002</v>
      </c>
      <c r="AA20" s="220">
        <f>U20-U22</f>
        <v>599.91699999998673</v>
      </c>
      <c r="AH20" s="206">
        <f>H20+I20</f>
        <v>137065.9</v>
      </c>
      <c r="AI20" s="206">
        <f>AH20/1000</f>
        <v>137.0659</v>
      </c>
      <c r="AQ20" s="177">
        <f>T24-T25-T26</f>
        <v>73436.12</v>
      </c>
    </row>
    <row r="21" spans="2:43" ht="27.75" customHeight="1">
      <c r="B21" s="668" t="s">
        <v>125</v>
      </c>
      <c r="C21" s="668"/>
      <c r="D21" s="161" t="s">
        <v>117</v>
      </c>
      <c r="E21" s="161">
        <v>134.828</v>
      </c>
      <c r="F21" s="161">
        <v>116.95399999999999</v>
      </c>
      <c r="G21" s="161">
        <v>100.378</v>
      </c>
      <c r="H21" s="168">
        <v>352.15999999999997</v>
      </c>
      <c r="I21" s="161">
        <v>14.484</v>
      </c>
      <c r="J21" s="161">
        <v>0</v>
      </c>
      <c r="K21" s="161">
        <v>0</v>
      </c>
      <c r="L21" s="168">
        <v>14.484</v>
      </c>
      <c r="M21" s="161">
        <v>0</v>
      </c>
      <c r="N21" s="161">
        <v>0</v>
      </c>
      <c r="O21" s="161">
        <v>0</v>
      </c>
      <c r="P21" s="168">
        <v>0</v>
      </c>
      <c r="Q21" s="161">
        <v>20.693000000000001</v>
      </c>
      <c r="R21" s="161">
        <v>90.819000000000003</v>
      </c>
      <c r="S21" s="161">
        <v>121.761</v>
      </c>
      <c r="T21" s="161">
        <v>233.273</v>
      </c>
      <c r="U21" s="161">
        <v>599.91699999999992</v>
      </c>
      <c r="V21" s="221"/>
      <c r="X21" s="176">
        <f t="shared" si="0"/>
        <v>366.64399999999995</v>
      </c>
      <c r="Y21" s="176">
        <f t="shared" si="1"/>
        <v>233.273</v>
      </c>
      <c r="Z21" s="176">
        <f t="shared" si="2"/>
        <v>599.91699999999992</v>
      </c>
      <c r="AA21" s="150">
        <f>U22+U21</f>
        <v>223465.74800000002</v>
      </c>
      <c r="AH21" s="206">
        <f t="shared" ref="AH21:AH29" si="3">H21+I21</f>
        <v>366.64399999999995</v>
      </c>
      <c r="AI21" s="206">
        <f>AH21/1000</f>
        <v>0.36664399999999997</v>
      </c>
    </row>
    <row r="22" spans="2:43" s="4" customFormat="1" ht="15.75">
      <c r="B22" s="668" t="s">
        <v>126</v>
      </c>
      <c r="C22" s="668"/>
      <c r="D22" s="195" t="s">
        <v>117</v>
      </c>
      <c r="E22" s="197">
        <v>50269.262999999999</v>
      </c>
      <c r="F22" s="197">
        <v>43604.331999999995</v>
      </c>
      <c r="G22" s="197">
        <v>37425.132000000005</v>
      </c>
      <c r="H22" s="197">
        <v>131298.72700000001</v>
      </c>
      <c r="I22" s="197">
        <v>5400.5290000000005</v>
      </c>
      <c r="J22" s="195">
        <v>0</v>
      </c>
      <c r="K22" s="195">
        <v>0</v>
      </c>
      <c r="L22" s="197">
        <v>5400.5290000000005</v>
      </c>
      <c r="M22" s="195">
        <v>0</v>
      </c>
      <c r="N22" s="195">
        <v>0</v>
      </c>
      <c r="O22" s="195">
        <v>0</v>
      </c>
      <c r="P22" s="222">
        <v>0</v>
      </c>
      <c r="Q22" s="197">
        <v>7643.52</v>
      </c>
      <c r="R22" s="197">
        <v>33546.58</v>
      </c>
      <c r="S22" s="197">
        <v>44976.475000000006</v>
      </c>
      <c r="T22" s="223">
        <v>86166.574999999997</v>
      </c>
      <c r="U22" s="224">
        <v>222865.83100000003</v>
      </c>
      <c r="V22" s="225"/>
      <c r="W22" s="226">
        <f>U29+U27+U21</f>
        <v>6753.8850000000002</v>
      </c>
      <c r="X22" s="227">
        <f>X24+X27+X28+X29</f>
        <v>136699.25599999999</v>
      </c>
      <c r="Y22" s="176">
        <f t="shared" si="1"/>
        <v>86166.575000000012</v>
      </c>
      <c r="Z22" s="176">
        <f t="shared" si="2"/>
        <v>222865.83100000001</v>
      </c>
      <c r="AA22" s="228">
        <f>E22+F22+G22+I22+Q22+R22+S22</f>
        <v>222865.83100000003</v>
      </c>
      <c r="AB22" s="229" t="s">
        <v>127</v>
      </c>
      <c r="AC22" s="230">
        <f>H22+L22</f>
        <v>136699.25600000002</v>
      </c>
      <c r="AH22" s="206">
        <f t="shared" si="3"/>
        <v>136699.25600000002</v>
      </c>
      <c r="AI22" s="231">
        <f>AH22/1000</f>
        <v>136.69925600000002</v>
      </c>
      <c r="AQ22" s="232">
        <f>U24-U25-U26</f>
        <v>189961.242</v>
      </c>
    </row>
    <row r="23" spans="2:43" s="4" customFormat="1" ht="4.5" customHeight="1">
      <c r="B23" s="669"/>
      <c r="C23" s="670"/>
      <c r="D23" s="161"/>
      <c r="E23" s="233"/>
      <c r="F23" s="234"/>
      <c r="G23" s="234"/>
      <c r="H23" s="169"/>
      <c r="I23" s="234"/>
      <c r="J23" s="161"/>
      <c r="K23" s="161"/>
      <c r="L23" s="169"/>
      <c r="M23" s="161"/>
      <c r="N23" s="161"/>
      <c r="O23" s="161"/>
      <c r="P23" s="168"/>
      <c r="Q23" s="234"/>
      <c r="R23" s="234"/>
      <c r="S23" s="234"/>
      <c r="T23" s="172"/>
      <c r="U23" s="235"/>
      <c r="V23" s="236"/>
      <c r="W23" s="226"/>
      <c r="X23" s="237"/>
      <c r="Y23" s="176"/>
      <c r="Z23" s="176">
        <f t="shared" si="2"/>
        <v>0</v>
      </c>
      <c r="AA23" s="238"/>
      <c r="AB23" s="239"/>
      <c r="AC23" s="239"/>
      <c r="AH23" s="206">
        <f t="shared" si="3"/>
        <v>0</v>
      </c>
      <c r="AI23" s="231"/>
    </row>
    <row r="24" spans="2:43" s="4" customFormat="1" ht="15">
      <c r="B24" s="665" t="s">
        <v>128</v>
      </c>
      <c r="C24" s="665"/>
      <c r="D24" s="195" t="s">
        <v>117</v>
      </c>
      <c r="E24" s="196">
        <v>43026.226999999999</v>
      </c>
      <c r="F24" s="196">
        <v>37321.605000000003</v>
      </c>
      <c r="G24" s="196">
        <v>32032.749</v>
      </c>
      <c r="H24" s="197">
        <v>112380.58099999999</v>
      </c>
      <c r="I24" s="240">
        <v>4622.3950000000004</v>
      </c>
      <c r="J24" s="195">
        <v>0</v>
      </c>
      <c r="K24" s="195">
        <v>0</v>
      </c>
      <c r="L24" s="197">
        <v>4622.3950000000004</v>
      </c>
      <c r="M24" s="195">
        <v>0</v>
      </c>
      <c r="N24" s="195">
        <v>0</v>
      </c>
      <c r="O24" s="195">
        <v>0</v>
      </c>
      <c r="P24" s="222">
        <v>0</v>
      </c>
      <c r="Q24" s="196">
        <v>6541.22</v>
      </c>
      <c r="R24" s="196">
        <v>28708.696</v>
      </c>
      <c r="S24" s="196">
        <v>38490.232000000004</v>
      </c>
      <c r="T24" s="241">
        <v>73740.148000000001</v>
      </c>
      <c r="U24" s="242">
        <v>190743.12400000001</v>
      </c>
      <c r="V24" s="243"/>
      <c r="W24" s="244" t="s">
        <v>129</v>
      </c>
      <c r="X24" s="176">
        <f t="shared" ref="X24:X29" si="4">H24+I24</f>
        <v>117002.976</v>
      </c>
      <c r="Y24" s="176">
        <f t="shared" si="1"/>
        <v>73740.148000000001</v>
      </c>
      <c r="Z24" s="176">
        <f t="shared" si="2"/>
        <v>190743.12400000001</v>
      </c>
      <c r="AA24" s="239"/>
      <c r="AB24" s="239"/>
      <c r="AC24" s="239">
        <f>H24+L24</f>
        <v>117002.976</v>
      </c>
      <c r="AH24" s="206">
        <f t="shared" si="3"/>
        <v>117002.976</v>
      </c>
      <c r="AI24" s="231">
        <f>AH24/1000</f>
        <v>117.00297599999999</v>
      </c>
      <c r="AM24" s="230"/>
    </row>
    <row r="25" spans="2:43" s="4" customFormat="1" ht="15">
      <c r="B25" s="671" t="s">
        <v>130</v>
      </c>
      <c r="C25" s="672"/>
      <c r="D25" s="195" t="s">
        <v>117</v>
      </c>
      <c r="E25" s="196">
        <v>94.899000000000001</v>
      </c>
      <c r="F25" s="196">
        <v>82.316999999999993</v>
      </c>
      <c r="G25" s="196">
        <v>70.652000000000001</v>
      </c>
      <c r="H25" s="197">
        <v>247.86799999999999</v>
      </c>
      <c r="I25" s="196">
        <v>10.195</v>
      </c>
      <c r="J25" s="195">
        <v>0</v>
      </c>
      <c r="K25" s="195">
        <v>0</v>
      </c>
      <c r="L25" s="197">
        <v>10.195</v>
      </c>
      <c r="M25" s="195">
        <v>0</v>
      </c>
      <c r="N25" s="195">
        <v>0</v>
      </c>
      <c r="O25" s="195">
        <v>0</v>
      </c>
      <c r="P25" s="222">
        <v>0</v>
      </c>
      <c r="Q25" s="196">
        <v>14.565</v>
      </c>
      <c r="R25" s="196">
        <v>63.921999999999997</v>
      </c>
      <c r="S25" s="196">
        <v>85.701999999999998</v>
      </c>
      <c r="T25" s="245">
        <v>164.18899999999999</v>
      </c>
      <c r="U25" s="242">
        <v>422.25199999999995</v>
      </c>
      <c r="V25" s="246"/>
      <c r="W25" s="673">
        <f>U25+U26</f>
        <v>781.88199999999995</v>
      </c>
      <c r="X25" s="247">
        <f t="shared" si="4"/>
        <v>258.06299999999999</v>
      </c>
      <c r="Y25" s="176">
        <f t="shared" si="1"/>
        <v>164.18899999999999</v>
      </c>
      <c r="Z25" s="176">
        <f t="shared" si="2"/>
        <v>422.25199999999995</v>
      </c>
      <c r="AA25" s="239"/>
      <c r="AB25" s="239"/>
      <c r="AC25" s="239"/>
      <c r="AH25" s="206"/>
      <c r="AI25" s="231"/>
      <c r="AQ25" s="230">
        <f>T24-T25-T26</f>
        <v>73436.12</v>
      </c>
    </row>
    <row r="26" spans="2:43" s="4" customFormat="1" ht="15.75">
      <c r="B26" s="671" t="s">
        <v>131</v>
      </c>
      <c r="C26" s="672"/>
      <c r="D26" s="195" t="s">
        <v>117</v>
      </c>
      <c r="E26" s="196">
        <v>80.825000000000003</v>
      </c>
      <c r="F26" s="196">
        <v>70.108999999999995</v>
      </c>
      <c r="G26" s="196">
        <v>60.173999999999999</v>
      </c>
      <c r="H26" s="197">
        <v>211.108</v>
      </c>
      <c r="I26" s="196">
        <v>8.6829999999999998</v>
      </c>
      <c r="J26" s="195">
        <v>0</v>
      </c>
      <c r="K26" s="195">
        <v>0</v>
      </c>
      <c r="L26" s="197">
        <v>8.6829999999999998</v>
      </c>
      <c r="M26" s="195">
        <v>0</v>
      </c>
      <c r="N26" s="195">
        <v>0</v>
      </c>
      <c r="O26" s="195">
        <v>0</v>
      </c>
      <c r="P26" s="222">
        <v>0</v>
      </c>
      <c r="Q26" s="196">
        <v>12.404999999999999</v>
      </c>
      <c r="R26" s="196">
        <v>54.442</v>
      </c>
      <c r="S26" s="196">
        <v>72.992000000000004</v>
      </c>
      <c r="T26" s="245">
        <v>139.839</v>
      </c>
      <c r="U26" s="242">
        <v>359.63</v>
      </c>
      <c r="V26" s="246"/>
      <c r="W26" s="673"/>
      <c r="X26" s="247">
        <f t="shared" si="4"/>
        <v>219.791</v>
      </c>
      <c r="Y26" s="176">
        <f t="shared" si="1"/>
        <v>139.839</v>
      </c>
      <c r="Z26" s="176">
        <f t="shared" si="2"/>
        <v>359.63</v>
      </c>
      <c r="AA26" s="239"/>
      <c r="AB26" s="239"/>
      <c r="AC26" s="239"/>
      <c r="AH26" s="206"/>
      <c r="AI26" s="231"/>
      <c r="AQ26" s="150">
        <f>T25+T26</f>
        <v>304.02800000000002</v>
      </c>
    </row>
    <row r="27" spans="2:43" s="4" customFormat="1" ht="15">
      <c r="B27" s="665" t="s">
        <v>132</v>
      </c>
      <c r="C27" s="665"/>
      <c r="D27" s="195" t="s">
        <v>117</v>
      </c>
      <c r="E27" s="196">
        <v>13.672000000000001</v>
      </c>
      <c r="F27" s="196">
        <v>11.859</v>
      </c>
      <c r="G27" s="196">
        <v>10.179</v>
      </c>
      <c r="H27" s="197">
        <v>35.71</v>
      </c>
      <c r="I27" s="240">
        <v>1.4690000000000001</v>
      </c>
      <c r="J27" s="195">
        <v>0</v>
      </c>
      <c r="K27" s="195">
        <v>0</v>
      </c>
      <c r="L27" s="197">
        <v>1.4690000000000001</v>
      </c>
      <c r="M27" s="195">
        <v>0</v>
      </c>
      <c r="N27" s="195">
        <v>0</v>
      </c>
      <c r="O27" s="195">
        <v>0</v>
      </c>
      <c r="P27" s="222">
        <v>0</v>
      </c>
      <c r="Q27" s="248">
        <v>2.0979999999999999</v>
      </c>
      <c r="R27" s="248">
        <v>9.2089999999999996</v>
      </c>
      <c r="S27" s="248">
        <v>12.347</v>
      </c>
      <c r="T27" s="245">
        <v>23.653999999999996</v>
      </c>
      <c r="U27" s="242">
        <v>60.832999999999998</v>
      </c>
      <c r="V27" s="243"/>
      <c r="X27" s="176">
        <f t="shared" si="4"/>
        <v>37.179000000000002</v>
      </c>
      <c r="Y27" s="176">
        <f t="shared" si="1"/>
        <v>23.653999999999996</v>
      </c>
      <c r="Z27" s="176">
        <f t="shared" si="2"/>
        <v>60.832999999999998</v>
      </c>
      <c r="AA27" s="249"/>
      <c r="AB27" s="230"/>
      <c r="AH27" s="206">
        <f t="shared" si="3"/>
        <v>37.179000000000002</v>
      </c>
      <c r="AI27" s="250">
        <f>AH27/1000</f>
        <v>3.7179000000000004E-2</v>
      </c>
      <c r="AM27" s="251">
        <f>U27+U29</f>
        <v>6153.9679999999998</v>
      </c>
    </row>
    <row r="28" spans="2:43" s="4" customFormat="1" ht="15.75">
      <c r="B28" s="674" t="s">
        <v>133</v>
      </c>
      <c r="C28" s="674"/>
      <c r="D28" s="195" t="s">
        <v>117</v>
      </c>
      <c r="E28" s="252">
        <v>5858.4</v>
      </c>
      <c r="F28" s="253">
        <v>5081.6660000000002</v>
      </c>
      <c r="G28" s="253">
        <v>4361.5330000000004</v>
      </c>
      <c r="H28" s="197">
        <v>15301.598999999998</v>
      </c>
      <c r="I28" s="254">
        <v>629.38199999999995</v>
      </c>
      <c r="J28" s="198">
        <v>0</v>
      </c>
      <c r="K28" s="198">
        <v>0</v>
      </c>
      <c r="L28" s="197">
        <v>629.38199999999995</v>
      </c>
      <c r="M28" s="198">
        <v>0</v>
      </c>
      <c r="N28" s="198">
        <v>0</v>
      </c>
      <c r="O28" s="198">
        <v>0</v>
      </c>
      <c r="P28" s="199">
        <v>0</v>
      </c>
      <c r="Q28" s="255">
        <v>890.40599999999995</v>
      </c>
      <c r="R28" s="256">
        <v>3907.9290000000001</v>
      </c>
      <c r="S28" s="256">
        <v>5239.4229999999998</v>
      </c>
      <c r="T28" s="245">
        <v>10037.758</v>
      </c>
      <c r="U28" s="242">
        <v>25968.738999999998</v>
      </c>
      <c r="V28" s="243"/>
      <c r="W28" s="257"/>
      <c r="X28" s="176">
        <f t="shared" si="4"/>
        <v>15930.980999999998</v>
      </c>
      <c r="Y28" s="176">
        <f t="shared" si="1"/>
        <v>10037.758</v>
      </c>
      <c r="Z28" s="176">
        <f t="shared" si="2"/>
        <v>25968.738999999998</v>
      </c>
      <c r="AA28" s="150">
        <f>U22+U21</f>
        <v>223465.74800000002</v>
      </c>
      <c r="AH28" s="206">
        <f t="shared" si="3"/>
        <v>15930.980999999998</v>
      </c>
      <c r="AI28" s="250">
        <f>AH28/1000</f>
        <v>15.930980999999997</v>
      </c>
      <c r="AQ28" s="230">
        <f>L25+L26+H25+H26</f>
        <v>477.85399999999998</v>
      </c>
    </row>
    <row r="29" spans="2:43" s="258" customFormat="1" ht="30" customHeight="1">
      <c r="B29" s="675" t="s">
        <v>134</v>
      </c>
      <c r="C29" s="675"/>
      <c r="D29" s="253" t="s">
        <v>117</v>
      </c>
      <c r="E29" s="254">
        <v>1370.9639999999999</v>
      </c>
      <c r="F29" s="259">
        <v>1189.202</v>
      </c>
      <c r="G29" s="254">
        <v>1020.671</v>
      </c>
      <c r="H29" s="260">
        <v>3580.8370000000004</v>
      </c>
      <c r="I29" s="259">
        <v>147.28299999999999</v>
      </c>
      <c r="J29" s="253">
        <v>0</v>
      </c>
      <c r="K29" s="253">
        <v>0</v>
      </c>
      <c r="L29" s="261">
        <v>147.28299999999999</v>
      </c>
      <c r="M29" s="253">
        <v>0</v>
      </c>
      <c r="N29" s="253">
        <v>0</v>
      </c>
      <c r="O29" s="253">
        <v>0</v>
      </c>
      <c r="P29" s="260">
        <v>0</v>
      </c>
      <c r="Q29" s="262">
        <v>209.79599999999999</v>
      </c>
      <c r="R29" s="263">
        <v>920.74599999999998</v>
      </c>
      <c r="S29" s="263">
        <v>1234.473</v>
      </c>
      <c r="T29" s="264">
        <v>2365.0149999999999</v>
      </c>
      <c r="U29" s="265">
        <v>6093.1350000000002</v>
      </c>
      <c r="V29" s="266"/>
      <c r="W29" s="267">
        <f>U29+U27</f>
        <v>6153.9679999999998</v>
      </c>
      <c r="X29" s="268">
        <f t="shared" si="4"/>
        <v>3728.1200000000003</v>
      </c>
      <c r="Y29" s="268">
        <f t="shared" si="1"/>
        <v>2365.0149999999999</v>
      </c>
      <c r="Z29" s="268">
        <f t="shared" si="2"/>
        <v>6093.1350000000002</v>
      </c>
      <c r="AA29" s="269"/>
      <c r="AC29" s="270">
        <f>U29+U27</f>
        <v>6153.9679999999998</v>
      </c>
      <c r="AD29" s="676" t="s">
        <v>135</v>
      </c>
      <c r="AE29" s="676"/>
      <c r="AF29" s="271"/>
      <c r="AH29" s="206">
        <f t="shared" si="3"/>
        <v>3728.1200000000003</v>
      </c>
      <c r="AI29" s="272">
        <f>AH29/1000</f>
        <v>3.7281200000000005</v>
      </c>
      <c r="AQ29" s="273"/>
    </row>
    <row r="30" spans="2:43" s="258" customFormat="1" ht="24.75" hidden="1" customHeight="1">
      <c r="B30" s="274" t="s">
        <v>136</v>
      </c>
      <c r="C30" s="275"/>
      <c r="D30" s="276"/>
      <c r="E30" s="277">
        <f>E24-E25-E26</f>
        <v>42850.503000000004</v>
      </c>
      <c r="F30" s="277">
        <f>F24-F25-F26</f>
        <v>37169.179000000004</v>
      </c>
      <c r="G30" s="277">
        <f>G24-G25-G26</f>
        <v>31901.923000000003</v>
      </c>
      <c r="H30" s="278"/>
      <c r="I30" s="277">
        <f>I24-I25-I26</f>
        <v>4603.5170000000007</v>
      </c>
      <c r="J30" s="277"/>
      <c r="K30" s="277"/>
      <c r="L30" s="278"/>
      <c r="M30" s="279"/>
      <c r="N30" s="279"/>
      <c r="O30" s="279"/>
      <c r="P30" s="278"/>
      <c r="Q30" s="277">
        <f>Q24-Q25-Q26</f>
        <v>6514.2500000000009</v>
      </c>
      <c r="R30" s="277">
        <f>R24-R25-R26</f>
        <v>28590.332000000002</v>
      </c>
      <c r="S30" s="277">
        <f>S24-S25-S26</f>
        <v>38331.538000000008</v>
      </c>
      <c r="T30" s="280"/>
      <c r="U30" s="281">
        <f>SUM(E30:T30)</f>
        <v>189961.24200000003</v>
      </c>
      <c r="V30" s="281"/>
      <c r="W30" s="677" t="s">
        <v>137</v>
      </c>
      <c r="X30" s="678"/>
      <c r="Y30" s="282"/>
      <c r="Z30" s="282"/>
      <c r="AA30" s="226"/>
    </row>
    <row r="31" spans="2:43" s="258" customFormat="1" ht="21.75" hidden="1" customHeight="1">
      <c r="B31" s="274" t="s">
        <v>138</v>
      </c>
      <c r="C31" s="275"/>
      <c r="D31" s="276"/>
      <c r="E31" s="283">
        <f>E29+E27</f>
        <v>1384.636</v>
      </c>
      <c r="F31" s="283">
        <f>F29+F27</f>
        <v>1201.0609999999999</v>
      </c>
      <c r="G31" s="283">
        <f>G29+G27</f>
        <v>1030.8500000000001</v>
      </c>
      <c r="H31" s="284"/>
      <c r="I31" s="283">
        <f>I29+I27</f>
        <v>148.75199999999998</v>
      </c>
      <c r="J31" s="285"/>
      <c r="K31" s="285"/>
      <c r="L31" s="284"/>
      <c r="M31" s="286"/>
      <c r="N31" s="286"/>
      <c r="O31" s="286"/>
      <c r="P31" s="284"/>
      <c r="Q31" s="283">
        <f>Q29+Q27</f>
        <v>211.89400000000001</v>
      </c>
      <c r="R31" s="283">
        <f>R29+R27</f>
        <v>929.95499999999993</v>
      </c>
      <c r="S31" s="287">
        <f>S29+S27</f>
        <v>1246.82</v>
      </c>
      <c r="T31" s="280"/>
      <c r="U31" s="191">
        <f>E31+F31+G31+I31+Q31+R31+S31</f>
        <v>6153.9679999999998</v>
      </c>
      <c r="V31" s="191"/>
      <c r="W31" s="272"/>
      <c r="X31" s="288"/>
      <c r="Y31" s="282"/>
      <c r="Z31" s="282"/>
      <c r="AA31" s="226"/>
      <c r="AM31" s="226">
        <f>U29+U27+U21</f>
        <v>6753.8850000000002</v>
      </c>
    </row>
    <row r="32" spans="2:43" s="258" customFormat="1" ht="13.5" hidden="1" customHeight="1">
      <c r="B32" s="274"/>
      <c r="C32" s="275"/>
      <c r="D32" s="276"/>
      <c r="E32" s="285">
        <f>E25+E26</f>
        <v>175.72399999999999</v>
      </c>
      <c r="F32" s="285">
        <f>F25+F26</f>
        <v>152.42599999999999</v>
      </c>
      <c r="G32" s="285">
        <f>G25+G26</f>
        <v>130.82599999999999</v>
      </c>
      <c r="H32" s="284"/>
      <c r="I32" s="285">
        <f>I25+I26</f>
        <v>18.878</v>
      </c>
      <c r="J32" s="285"/>
      <c r="K32" s="285"/>
      <c r="L32" s="284"/>
      <c r="M32" s="286"/>
      <c r="N32" s="286"/>
      <c r="O32" s="286"/>
      <c r="P32" s="284"/>
      <c r="Q32" s="285">
        <f>Q25+Q26</f>
        <v>26.97</v>
      </c>
      <c r="R32" s="285">
        <f>R25+R26</f>
        <v>118.364</v>
      </c>
      <c r="S32" s="285">
        <f>S25+S26</f>
        <v>158.69400000000002</v>
      </c>
      <c r="T32" s="280"/>
      <c r="U32" s="285">
        <f>U25+U26</f>
        <v>781.88199999999995</v>
      </c>
      <c r="V32" s="285"/>
      <c r="W32" s="272"/>
      <c r="X32" s="288"/>
      <c r="Y32" s="282"/>
      <c r="Z32" s="282"/>
      <c r="AA32" s="226"/>
    </row>
    <row r="33" spans="2:43" s="258" customFormat="1" ht="13.5" hidden="1" customHeight="1">
      <c r="B33" s="274"/>
      <c r="C33" s="275"/>
      <c r="D33" s="276"/>
      <c r="E33" s="285"/>
      <c r="F33" s="285"/>
      <c r="G33" s="285"/>
      <c r="H33" s="284"/>
      <c r="I33" s="285"/>
      <c r="J33" s="285"/>
      <c r="K33" s="285"/>
      <c r="L33" s="284"/>
      <c r="M33" s="286"/>
      <c r="N33" s="286"/>
      <c r="O33" s="286"/>
      <c r="P33" s="284"/>
      <c r="Q33" s="285"/>
      <c r="R33" s="285"/>
      <c r="S33" s="285"/>
      <c r="T33" s="280"/>
      <c r="U33" s="289"/>
      <c r="V33" s="289"/>
      <c r="W33" s="272">
        <f>U29+U27+U21</f>
        <v>6753.8850000000002</v>
      </c>
      <c r="X33" s="288"/>
      <c r="Y33" s="282"/>
      <c r="Z33" s="282"/>
      <c r="AA33" s="226"/>
    </row>
    <row r="34" spans="2:43" s="258" customFormat="1" ht="23.25" hidden="1" customHeight="1">
      <c r="B34" s="275"/>
      <c r="C34" s="275"/>
      <c r="D34" s="276"/>
      <c r="E34" s="290" t="s">
        <v>139</v>
      </c>
      <c r="F34" s="290"/>
      <c r="G34" s="290"/>
      <c r="H34" s="290"/>
      <c r="I34" s="290"/>
      <c r="J34" s="290"/>
      <c r="K34" s="290"/>
      <c r="L34" s="291"/>
      <c r="M34"/>
      <c r="N34" s="292"/>
      <c r="O34" s="292"/>
      <c r="P34" s="292"/>
      <c r="Q34" s="293" t="s">
        <v>140</v>
      </c>
      <c r="R34" s="294"/>
      <c r="S34" s="295"/>
      <c r="T34" s="295"/>
      <c r="U34" s="296">
        <f>U27+U29</f>
        <v>6153.9679999999998</v>
      </c>
      <c r="V34" s="296"/>
      <c r="W34" s="297"/>
      <c r="X34" s="297">
        <v>190662.522</v>
      </c>
      <c r="Y34" s="297">
        <v>190662.522</v>
      </c>
      <c r="Z34" s="297">
        <v>190662.522</v>
      </c>
      <c r="AA34" s="297">
        <v>190662.522</v>
      </c>
      <c r="AB34" s="297">
        <v>190662.522</v>
      </c>
      <c r="AC34" s="297">
        <v>190662.522</v>
      </c>
      <c r="AD34" s="297">
        <v>190662.522</v>
      </c>
      <c r="AE34" s="297">
        <v>190662.522</v>
      </c>
      <c r="AF34" s="297">
        <v>190662.522</v>
      </c>
      <c r="AG34" s="297">
        <v>190662.522</v>
      </c>
      <c r="AH34" s="297">
        <v>190662.522</v>
      </c>
      <c r="AI34" s="297">
        <v>190662.522</v>
      </c>
      <c r="AJ34" s="297">
        <v>190662.522</v>
      </c>
      <c r="AK34" s="297">
        <v>190662.522</v>
      </c>
      <c r="AL34" s="297">
        <v>190662.522</v>
      </c>
      <c r="AM34" s="297">
        <v>190662.522</v>
      </c>
      <c r="AN34" s="187" t="s">
        <v>141</v>
      </c>
      <c r="AQ34" s="226">
        <f>[4]Корисн_відпуск!$O$1623-U29</f>
        <v>60.832999999999629</v>
      </c>
    </row>
    <row r="35" spans="2:43" s="258" customFormat="1" ht="52.5" hidden="1" customHeight="1">
      <c r="B35" s="275"/>
      <c r="C35" s="275"/>
      <c r="D35" s="276"/>
      <c r="E35" s="298">
        <f>E29+E27</f>
        <v>1384.636</v>
      </c>
      <c r="F35" s="298">
        <f>F29+F27</f>
        <v>1201.0609999999999</v>
      </c>
      <c r="G35" s="298">
        <f>G29+G27</f>
        <v>1030.8500000000001</v>
      </c>
      <c r="H35" s="299">
        <f>SUM(E35:G35)</f>
        <v>3616.5470000000005</v>
      </c>
      <c r="I35" s="298">
        <f>I29+I27</f>
        <v>148.75199999999998</v>
      </c>
      <c r="J35" s="298"/>
      <c r="K35" s="298"/>
      <c r="L35" s="298"/>
      <c r="M35" s="298"/>
      <c r="N35" s="298"/>
      <c r="O35" s="298"/>
      <c r="P35" s="298"/>
      <c r="Q35" s="298">
        <f>Q29+Q27</f>
        <v>211.89400000000001</v>
      </c>
      <c r="R35" s="298">
        <f>R29+R27</f>
        <v>929.95499999999993</v>
      </c>
      <c r="S35" s="298">
        <f>S29+S27</f>
        <v>1246.82</v>
      </c>
      <c r="T35" s="298">
        <f>SUM(Q35:S35)</f>
        <v>2388.6689999999999</v>
      </c>
      <c r="U35" s="296">
        <f>E35+F35+G35+I35+Q35+R35+S35</f>
        <v>6153.9679999999998</v>
      </c>
      <c r="V35" s="296"/>
      <c r="W35" s="679"/>
      <c r="X35" s="680">
        <v>781.88199999999995</v>
      </c>
      <c r="Y35" s="680">
        <v>781.88199999999995</v>
      </c>
      <c r="Z35" s="680">
        <v>781.88199999999995</v>
      </c>
      <c r="AA35" s="680">
        <v>781.88199999999995</v>
      </c>
      <c r="AB35" s="680">
        <v>781.88199999999995</v>
      </c>
      <c r="AC35" s="680">
        <v>781.88199999999995</v>
      </c>
      <c r="AD35" s="680">
        <v>781.88199999999995</v>
      </c>
      <c r="AE35" s="680">
        <v>781.88199999999995</v>
      </c>
      <c r="AF35" s="680">
        <v>781.88199999999995</v>
      </c>
      <c r="AG35" s="680">
        <v>781.88199999999995</v>
      </c>
      <c r="AH35" s="680">
        <v>781.88199999999995</v>
      </c>
      <c r="AI35" s="680">
        <v>781.88199999999995</v>
      </c>
      <c r="AJ35" s="680">
        <v>781.88199999999995</v>
      </c>
      <c r="AK35" s="680">
        <v>781.88199999999995</v>
      </c>
      <c r="AL35" s="680">
        <v>781.88199999999995</v>
      </c>
      <c r="AM35" s="680">
        <v>781.88199999999995</v>
      </c>
      <c r="AN35" s="300" t="s">
        <v>142</v>
      </c>
      <c r="AQ35" s="226">
        <f>U27+U29</f>
        <v>6153.9679999999998</v>
      </c>
    </row>
    <row r="36" spans="2:43" s="258" customFormat="1" ht="16.5" customHeight="1">
      <c r="B36" s="681"/>
      <c r="C36" s="681"/>
      <c r="D36" s="681"/>
      <c r="E36" s="681"/>
      <c r="F36" s="681"/>
      <c r="G36" s="301"/>
      <c r="H36" s="302"/>
      <c r="I36" s="301"/>
      <c r="J36" s="301"/>
      <c r="K36" s="301"/>
      <c r="L36" s="303"/>
      <c r="M36" s="304"/>
      <c r="N36" s="305"/>
      <c r="O36" s="305"/>
      <c r="P36" s="305"/>
      <c r="Q36" s="306"/>
      <c r="R36" s="307"/>
      <c r="S36" s="307"/>
      <c r="T36" s="308"/>
      <c r="U36" s="309"/>
      <c r="V36" s="296"/>
      <c r="W36" s="679"/>
      <c r="X36" s="680"/>
      <c r="Y36" s="680"/>
      <c r="Z36" s="680"/>
      <c r="AA36" s="680"/>
      <c r="AB36" s="680"/>
      <c r="AC36" s="680"/>
      <c r="AD36" s="680"/>
      <c r="AE36" s="680"/>
      <c r="AF36" s="680"/>
      <c r="AG36" s="680"/>
      <c r="AH36" s="680"/>
      <c r="AI36" s="680"/>
      <c r="AJ36" s="680"/>
      <c r="AK36" s="680"/>
      <c r="AL36" s="680"/>
      <c r="AM36" s="680"/>
    </row>
    <row r="37" spans="2:43" s="258" customFormat="1" ht="87.75" hidden="1" customHeight="1">
      <c r="B37" s="310" t="s">
        <v>143</v>
      </c>
      <c r="C37" s="311"/>
      <c r="D37" s="311"/>
      <c r="E37" s="311"/>
      <c r="F37" s="311"/>
      <c r="G37" s="301"/>
      <c r="H37" s="301"/>
      <c r="I37" s="301"/>
      <c r="J37" s="301"/>
      <c r="K37" s="301"/>
      <c r="L37" s="303"/>
      <c r="M37" s="304"/>
      <c r="N37" s="305"/>
      <c r="O37" s="305"/>
      <c r="P37" s="305"/>
      <c r="Q37" s="306"/>
      <c r="R37" s="307"/>
      <c r="S37" s="307"/>
      <c r="T37" s="308"/>
      <c r="U37" s="309">
        <f>U24-W25</f>
        <v>189961.242</v>
      </c>
      <c r="V37" s="312"/>
      <c r="W37" s="677"/>
      <c r="X37" s="678"/>
      <c r="Y37" s="226"/>
      <c r="Z37" s="226"/>
      <c r="AM37" s="313">
        <f>AM34+AM35</f>
        <v>191444.40400000001</v>
      </c>
    </row>
    <row r="38" spans="2:43" s="258" customFormat="1" ht="15.75" customHeight="1">
      <c r="B38" s="175"/>
      <c r="C38" s="371"/>
      <c r="D38" s="682"/>
      <c r="E38" s="683"/>
      <c r="F38" s="175"/>
      <c r="G38" s="175"/>
      <c r="H38" s="175"/>
      <c r="I38" s="175"/>
      <c r="J38"/>
      <c r="K38" s="147"/>
      <c r="L38" s="147"/>
      <c r="M38"/>
      <c r="N38"/>
      <c r="O38"/>
      <c r="P38"/>
      <c r="Q38"/>
      <c r="R38"/>
      <c r="S38"/>
      <c r="T38"/>
      <c r="U38" s="370"/>
      <c r="V38" s="370"/>
      <c r="W38"/>
      <c r="X38" s="226"/>
      <c r="Y38" s="226"/>
      <c r="Z38" s="226"/>
    </row>
    <row r="39" spans="2:43" s="258" customFormat="1" ht="21.75" customHeight="1">
      <c r="B39"/>
      <c r="D39" s="660" t="s">
        <v>296</v>
      </c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  <c r="T39" s="660"/>
      <c r="U39" s="660"/>
      <c r="V39" s="370"/>
      <c r="W39"/>
      <c r="X39" s="226"/>
      <c r="Y39" s="226"/>
      <c r="Z39" s="226"/>
    </row>
    <row r="40" spans="2:43" s="258" customFormat="1" ht="21.75" customHeight="1">
      <c r="B40"/>
      <c r="C40" s="372"/>
      <c r="D40"/>
      <c r="E40"/>
      <c r="F40"/>
      <c r="G40"/>
      <c r="H40"/>
      <c r="I40"/>
      <c r="J40"/>
      <c r="K40" s="147"/>
      <c r="L40" s="147"/>
      <c r="M40"/>
      <c r="N40"/>
      <c r="O40"/>
      <c r="P40"/>
      <c r="Q40"/>
      <c r="R40"/>
      <c r="S40"/>
      <c r="T40"/>
      <c r="U40" s="373"/>
      <c r="V40" s="373"/>
      <c r="W40"/>
      <c r="X40" s="226"/>
      <c r="Y40" s="226"/>
      <c r="Z40" s="226"/>
    </row>
    <row r="41" spans="2:43" ht="15.75">
      <c r="B41" s="684"/>
      <c r="C41" s="684"/>
      <c r="D41" s="684"/>
      <c r="E41" s="684"/>
      <c r="F41" s="684"/>
      <c r="G41" s="684"/>
      <c r="H41" s="684"/>
      <c r="I41" s="684"/>
      <c r="J41" s="684"/>
      <c r="K41" s="684"/>
      <c r="L41" s="684"/>
      <c r="M41" s="684"/>
      <c r="N41" s="684"/>
      <c r="O41" s="684"/>
      <c r="P41" s="684"/>
      <c r="Q41" s="684"/>
      <c r="R41" s="684"/>
      <c r="S41" s="684"/>
      <c r="T41" s="684"/>
      <c r="U41" s="684"/>
      <c r="V41" s="333"/>
    </row>
    <row r="42" spans="2:43" ht="15.75">
      <c r="B42" s="684"/>
      <c r="C42" s="684"/>
      <c r="D42" s="684"/>
      <c r="E42" s="684"/>
      <c r="F42" s="684"/>
      <c r="G42" s="684"/>
      <c r="H42" s="684"/>
      <c r="I42" s="684"/>
      <c r="J42" s="684"/>
      <c r="K42" s="684"/>
      <c r="L42" s="684"/>
      <c r="M42" s="684"/>
      <c r="N42" s="684"/>
      <c r="O42" s="684"/>
      <c r="P42" s="684"/>
      <c r="Q42" s="684"/>
      <c r="R42" s="684"/>
      <c r="S42" s="684"/>
      <c r="T42" s="684"/>
      <c r="U42" s="684"/>
      <c r="V42" s="333"/>
    </row>
    <row r="43" spans="2:43" ht="15.75">
      <c r="B43" s="335"/>
      <c r="C43" s="335"/>
      <c r="D43" s="335"/>
      <c r="E43" s="335"/>
      <c r="F43" s="335"/>
      <c r="G43" s="335"/>
      <c r="H43" s="337"/>
      <c r="I43" s="334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</row>
    <row r="44" spans="2:43">
      <c r="B44" s="147"/>
      <c r="C44" s="374"/>
      <c r="D44" s="147"/>
      <c r="E44" s="147"/>
      <c r="F44" s="375"/>
      <c r="G44" s="376"/>
      <c r="H44" s="339"/>
      <c r="I44" s="377"/>
      <c r="J44" s="377"/>
      <c r="K44" s="377"/>
      <c r="L44" s="377"/>
      <c r="M44" s="147"/>
      <c r="N44" s="147"/>
      <c r="O44" s="147"/>
      <c r="P44" s="147"/>
      <c r="Q44" s="147"/>
      <c r="R44" s="147"/>
      <c r="S44" s="147"/>
      <c r="T44" s="147"/>
      <c r="U44" s="378"/>
      <c r="V44" s="378"/>
      <c r="AA44" s="316" t="s">
        <v>144</v>
      </c>
    </row>
    <row r="45" spans="2:43">
      <c r="B45" s="686"/>
      <c r="C45" s="686"/>
      <c r="D45" s="329"/>
      <c r="E45" s="329"/>
      <c r="F45" s="329"/>
      <c r="G45" s="329"/>
      <c r="H45" s="315"/>
      <c r="I45" s="329"/>
      <c r="J45" s="379"/>
      <c r="K45" s="379"/>
      <c r="L45" s="380"/>
      <c r="M45" s="379"/>
      <c r="N45" s="379"/>
      <c r="O45" s="379"/>
      <c r="P45" s="380"/>
      <c r="Q45" s="329"/>
      <c r="R45" s="329"/>
      <c r="S45" s="329"/>
      <c r="T45" s="315"/>
      <c r="U45" s="315"/>
      <c r="V45" s="315"/>
      <c r="W45" s="329"/>
      <c r="AA45" s="220" t="e">
        <f>#REF!*#REF!/1000</f>
        <v>#REF!</v>
      </c>
    </row>
    <row r="46" spans="2:43">
      <c r="B46" s="147"/>
      <c r="C46" s="374"/>
      <c r="D46" s="147"/>
      <c r="E46" s="147"/>
      <c r="F46" s="147"/>
      <c r="G46" s="147"/>
      <c r="H46" s="147"/>
      <c r="I46" s="147"/>
      <c r="J46" s="147"/>
      <c r="M46" s="147"/>
      <c r="N46" s="147"/>
      <c r="O46" s="147"/>
      <c r="P46" s="147"/>
      <c r="Q46" s="147"/>
      <c r="R46" s="147"/>
      <c r="S46" s="147"/>
      <c r="T46" s="381"/>
      <c r="U46" s="317"/>
      <c r="V46" s="317"/>
    </row>
    <row r="47" spans="2:43" ht="30" customHeight="1">
      <c r="B47" s="147"/>
      <c r="C47" s="374"/>
      <c r="D47" s="317"/>
      <c r="E47" s="382"/>
      <c r="F47" s="317"/>
      <c r="G47" s="317"/>
      <c r="H47" s="147"/>
      <c r="I47" s="317"/>
      <c r="J47" s="147"/>
      <c r="M47" s="147"/>
      <c r="N47" s="147"/>
      <c r="O47" s="147"/>
      <c r="P47" s="147"/>
      <c r="Q47" s="317"/>
      <c r="R47" s="317"/>
      <c r="S47" s="317"/>
      <c r="T47" s="381"/>
      <c r="U47" s="317"/>
      <c r="V47" s="317"/>
      <c r="X47" s="318"/>
      <c r="Y47" s="318"/>
      <c r="Z47" s="318"/>
      <c r="AA47" s="319"/>
      <c r="AB47" s="320"/>
      <c r="AC47" s="320"/>
    </row>
    <row r="48" spans="2:43" ht="23.25" customHeight="1">
      <c r="B48" s="687"/>
      <c r="C48" s="687"/>
      <c r="D48" s="317"/>
      <c r="E48" s="383"/>
      <c r="F48" s="383"/>
      <c r="G48" s="383"/>
      <c r="H48" s="330"/>
      <c r="I48" s="383"/>
      <c r="J48" s="384"/>
      <c r="K48" s="384"/>
      <c r="L48" s="330"/>
      <c r="M48" s="317"/>
      <c r="N48" s="317"/>
      <c r="O48" s="317"/>
      <c r="P48" s="317"/>
      <c r="Q48" s="383"/>
      <c r="R48" s="383"/>
      <c r="S48" s="383"/>
      <c r="T48" s="385"/>
      <c r="U48" s="386"/>
      <c r="V48" s="386"/>
      <c r="X48" s="320"/>
      <c r="Y48" s="320"/>
      <c r="Z48" s="320"/>
      <c r="AA48" s="320"/>
      <c r="AB48" s="321"/>
      <c r="AC48" s="320"/>
    </row>
    <row r="49" spans="2:29" ht="23.25" customHeight="1">
      <c r="B49" s="688"/>
      <c r="C49" s="688"/>
      <c r="D49" s="317"/>
      <c r="E49" s="387"/>
      <c r="F49" s="387"/>
      <c r="G49" s="387"/>
      <c r="H49" s="387"/>
      <c r="I49" s="388"/>
      <c r="J49" s="389"/>
      <c r="K49" s="389"/>
      <c r="L49" s="390"/>
      <c r="M49" s="391"/>
      <c r="N49" s="391"/>
      <c r="O49" s="391"/>
      <c r="P49" s="391"/>
      <c r="Q49" s="388"/>
      <c r="R49" s="388"/>
      <c r="S49" s="388"/>
      <c r="T49" s="392"/>
      <c r="U49" s="386"/>
      <c r="V49" s="386"/>
      <c r="X49" s="320"/>
      <c r="Y49" s="320"/>
      <c r="Z49" s="320"/>
      <c r="AA49" s="320"/>
      <c r="AB49" s="320"/>
      <c r="AC49" s="320"/>
    </row>
    <row r="50" spans="2:29" ht="21" customHeight="1">
      <c r="B50" s="688"/>
      <c r="C50" s="688"/>
      <c r="D50" s="317"/>
      <c r="E50" s="331"/>
      <c r="F50" s="331"/>
      <c r="G50" s="331"/>
      <c r="H50" s="393"/>
      <c r="I50" s="331"/>
      <c r="J50" s="394"/>
      <c r="K50" s="394"/>
      <c r="L50" s="393"/>
      <c r="M50" s="395"/>
      <c r="N50" s="395"/>
      <c r="O50" s="395"/>
      <c r="P50" s="395"/>
      <c r="Q50" s="331"/>
      <c r="R50" s="331"/>
      <c r="S50" s="331"/>
      <c r="T50" s="147"/>
      <c r="U50" s="317"/>
      <c r="V50" s="317"/>
      <c r="X50" s="177"/>
      <c r="Y50" s="177"/>
      <c r="Z50" s="177"/>
    </row>
    <row r="51" spans="2:29">
      <c r="B51" s="688"/>
      <c r="C51" s="688"/>
      <c r="D51" s="317"/>
      <c r="E51" s="397"/>
      <c r="F51" s="397"/>
      <c r="G51" s="397"/>
      <c r="H51" s="398"/>
      <c r="I51" s="397"/>
      <c r="J51" s="394"/>
      <c r="K51" s="394"/>
      <c r="L51" s="393"/>
      <c r="M51" s="395"/>
      <c r="N51" s="395"/>
      <c r="O51" s="395"/>
      <c r="P51" s="395"/>
      <c r="Q51" s="399"/>
      <c r="R51" s="399"/>
      <c r="S51" s="399"/>
      <c r="T51" s="147"/>
      <c r="U51" s="317"/>
      <c r="V51" s="317"/>
      <c r="X51" s="177"/>
      <c r="Y51" s="177"/>
      <c r="Z51" s="177"/>
    </row>
    <row r="52" spans="2:29">
      <c r="B52" s="689"/>
      <c r="C52" s="689"/>
      <c r="D52" s="317"/>
      <c r="E52" s="401"/>
      <c r="F52" s="401"/>
      <c r="G52" s="401"/>
      <c r="H52" s="398"/>
      <c r="I52" s="401"/>
      <c r="J52" s="394"/>
      <c r="K52" s="394"/>
      <c r="L52" s="393"/>
      <c r="M52" s="395"/>
      <c r="N52" s="395"/>
      <c r="O52" s="395"/>
      <c r="P52" s="395"/>
      <c r="Q52" s="331"/>
      <c r="R52" s="331"/>
      <c r="S52" s="331"/>
      <c r="T52" s="147"/>
      <c r="U52" s="317"/>
      <c r="V52" s="317"/>
      <c r="X52" s="177"/>
      <c r="Y52" s="177"/>
      <c r="Z52" s="177"/>
    </row>
    <row r="53" spans="2:29">
      <c r="B53" s="689"/>
      <c r="C53" s="689"/>
      <c r="D53" s="317"/>
      <c r="E53" s="331"/>
      <c r="F53" s="331"/>
      <c r="G53" s="331"/>
      <c r="H53" s="393"/>
      <c r="I53" s="331"/>
      <c r="J53" s="394"/>
      <c r="K53" s="394"/>
      <c r="L53" s="393"/>
      <c r="M53" s="395"/>
      <c r="N53" s="395"/>
      <c r="O53" s="395"/>
      <c r="P53" s="395"/>
      <c r="Q53" s="331"/>
      <c r="R53" s="331"/>
      <c r="S53" s="331"/>
      <c r="T53" s="147"/>
      <c r="U53" s="317"/>
      <c r="V53" s="317"/>
      <c r="X53" s="177"/>
      <c r="Y53" s="177"/>
      <c r="Z53" s="177"/>
    </row>
    <row r="54" spans="2:29" ht="40.5" customHeight="1">
      <c r="B54" s="688"/>
      <c r="C54" s="688"/>
      <c r="D54" s="317"/>
      <c r="E54" s="331"/>
      <c r="F54" s="331"/>
      <c r="G54" s="331"/>
      <c r="H54" s="393"/>
      <c r="I54" s="331"/>
      <c r="J54" s="394"/>
      <c r="K54" s="394"/>
      <c r="L54" s="393"/>
      <c r="M54" s="395"/>
      <c r="N54" s="395"/>
      <c r="O54" s="395"/>
      <c r="P54" s="395"/>
      <c r="Q54" s="331"/>
      <c r="R54" s="331"/>
      <c r="S54" s="331"/>
      <c r="T54" s="147"/>
      <c r="U54" s="317"/>
      <c r="V54" s="317"/>
      <c r="X54" s="177"/>
      <c r="Y54" s="177"/>
      <c r="Z54" s="177"/>
    </row>
    <row r="55" spans="2:29">
      <c r="B55" s="688"/>
      <c r="C55" s="688"/>
      <c r="D55" s="317"/>
      <c r="E55" s="331"/>
      <c r="F55" s="331"/>
      <c r="G55" s="331"/>
      <c r="H55" s="393"/>
      <c r="I55" s="331"/>
      <c r="J55" s="394"/>
      <c r="K55" s="394"/>
      <c r="L55" s="393"/>
      <c r="M55" s="395"/>
      <c r="N55" s="395"/>
      <c r="O55" s="395"/>
      <c r="P55" s="395"/>
      <c r="Q55" s="331"/>
      <c r="R55" s="331"/>
      <c r="S55" s="331"/>
      <c r="T55" s="147"/>
      <c r="U55" s="317"/>
      <c r="V55" s="317"/>
    </row>
    <row r="56" spans="2:29">
      <c r="B56" s="690"/>
      <c r="C56" s="690"/>
      <c r="D56" s="147"/>
      <c r="E56" s="403"/>
      <c r="F56" s="403"/>
      <c r="G56" s="403"/>
      <c r="H56" s="403"/>
      <c r="I56" s="403"/>
      <c r="J56" s="404"/>
      <c r="K56" s="404"/>
      <c r="L56" s="405"/>
      <c r="M56" s="406"/>
      <c r="N56" s="406"/>
      <c r="O56" s="406"/>
      <c r="P56" s="406"/>
      <c r="Q56" s="403"/>
      <c r="R56" s="403"/>
      <c r="S56" s="403"/>
      <c r="T56" s="403"/>
      <c r="U56" s="403"/>
      <c r="V56" s="403"/>
      <c r="W56" s="407">
        <f>SUM(W52:W55)+W50</f>
        <v>0</v>
      </c>
    </row>
    <row r="57" spans="2:29" ht="9.75" customHeight="1">
      <c r="B57" s="147"/>
      <c r="C57" s="374"/>
      <c r="D57" s="147"/>
      <c r="E57" s="147"/>
      <c r="F57" s="409"/>
      <c r="G57" s="409"/>
      <c r="H57" s="409"/>
      <c r="I57" s="147"/>
      <c r="J57" s="147"/>
      <c r="M57" s="147"/>
      <c r="N57" s="147"/>
      <c r="O57" s="147"/>
      <c r="P57" s="147"/>
      <c r="Q57" s="147"/>
      <c r="R57" s="147"/>
      <c r="S57" s="147"/>
      <c r="T57" s="147"/>
      <c r="U57" s="317"/>
      <c r="V57" s="317"/>
    </row>
    <row r="58" spans="2:29" ht="15.75">
      <c r="B58" s="147"/>
      <c r="C58" s="374"/>
      <c r="D58" s="147"/>
      <c r="E58" s="147"/>
      <c r="F58" s="409"/>
      <c r="G58" s="410"/>
      <c r="H58" s="410"/>
      <c r="I58" s="151"/>
      <c r="J58" s="151"/>
      <c r="M58" s="147"/>
      <c r="N58" s="147"/>
      <c r="O58" s="147"/>
      <c r="P58" s="147"/>
      <c r="Q58" s="147"/>
      <c r="R58" s="147"/>
      <c r="S58" s="147"/>
      <c r="T58" s="147"/>
      <c r="U58" s="317"/>
      <c r="V58" s="317"/>
    </row>
    <row r="59" spans="2:29" ht="15.75">
      <c r="B59" s="147"/>
      <c r="C59" s="374"/>
      <c r="D59" s="147"/>
      <c r="E59" s="147"/>
      <c r="F59" s="409"/>
      <c r="G59" s="410"/>
      <c r="H59" s="410"/>
      <c r="I59" s="151"/>
      <c r="J59" s="151"/>
      <c r="M59" s="292"/>
      <c r="N59" s="147"/>
      <c r="O59" s="147"/>
      <c r="P59" s="147"/>
      <c r="Q59" s="147"/>
      <c r="R59" s="147"/>
      <c r="S59" s="147"/>
      <c r="T59" s="147"/>
      <c r="U59" s="317"/>
      <c r="V59" s="317"/>
    </row>
    <row r="60" spans="2:29" ht="15.75">
      <c r="C60" s="372"/>
      <c r="F60" s="411"/>
      <c r="G60" s="685"/>
      <c r="H60" s="685"/>
      <c r="I60" s="685"/>
      <c r="J60" s="685"/>
      <c r="K60" s="685"/>
      <c r="L60" s="685"/>
      <c r="M60" s="685"/>
    </row>
    <row r="61" spans="2:29" ht="15.75">
      <c r="B61" s="147"/>
      <c r="C61" s="374"/>
      <c r="D61" s="147"/>
      <c r="E61" s="147"/>
      <c r="F61" s="409"/>
      <c r="G61" s="147"/>
      <c r="H61" s="335"/>
      <c r="I61" s="335"/>
      <c r="J61" s="335"/>
      <c r="K61" s="335"/>
      <c r="L61" s="335"/>
      <c r="M61" s="335"/>
      <c r="N61" s="147"/>
      <c r="O61" s="147"/>
      <c r="P61" s="147"/>
      <c r="Q61" s="147"/>
      <c r="R61" s="147"/>
      <c r="S61" s="147"/>
      <c r="T61" s="147"/>
      <c r="U61" s="317"/>
      <c r="V61" s="317"/>
    </row>
    <row r="62" spans="2:29" ht="15.75" customHeight="1">
      <c r="B62" s="147"/>
      <c r="C62" s="374"/>
      <c r="D62" s="147"/>
      <c r="E62" s="147"/>
      <c r="F62" s="409"/>
      <c r="G62" s="412"/>
      <c r="H62" s="315"/>
      <c r="I62" s="413"/>
      <c r="J62" s="413"/>
      <c r="K62" s="339"/>
      <c r="L62" s="324"/>
      <c r="M62" s="292"/>
      <c r="N62" s="147"/>
      <c r="O62" s="147"/>
      <c r="P62" s="147"/>
      <c r="Q62" s="147"/>
      <c r="R62" s="147"/>
      <c r="S62" s="147"/>
      <c r="T62" s="147"/>
      <c r="U62" s="317"/>
      <c r="V62" s="317"/>
      <c r="X62" s="328"/>
      <c r="Y62" s="328"/>
      <c r="Z62" s="328"/>
    </row>
    <row r="63" spans="2:29">
      <c r="B63" s="686"/>
      <c r="C63" s="686"/>
      <c r="D63" s="379"/>
      <c r="E63" s="329"/>
      <c r="F63" s="329"/>
      <c r="G63" s="329"/>
      <c r="H63" s="315"/>
      <c r="I63" s="315"/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380"/>
      <c r="U63" s="380"/>
      <c r="V63" s="380"/>
      <c r="W63" s="380"/>
    </row>
    <row r="64" spans="2:29">
      <c r="B64" s="147"/>
      <c r="C64" s="374"/>
      <c r="D64" s="147"/>
      <c r="E64" s="147"/>
      <c r="F64" s="409"/>
      <c r="G64" s="412"/>
      <c r="H64" s="315"/>
      <c r="I64" s="413"/>
      <c r="J64" s="413"/>
      <c r="K64" s="339"/>
      <c r="L64" s="324"/>
      <c r="M64" s="292"/>
      <c r="N64" s="147"/>
      <c r="O64" s="147"/>
      <c r="P64" s="147"/>
      <c r="Q64" s="147"/>
      <c r="R64" s="147"/>
      <c r="S64" s="147"/>
      <c r="T64" s="147"/>
      <c r="U64" s="317"/>
      <c r="V64" s="317"/>
    </row>
    <row r="65" spans="2:26">
      <c r="B65" s="147"/>
      <c r="C65" s="374"/>
      <c r="D65" s="147"/>
      <c r="E65" s="317"/>
      <c r="F65" s="317"/>
      <c r="G65" s="317"/>
      <c r="H65" s="381"/>
      <c r="I65" s="317"/>
      <c r="J65" s="147"/>
      <c r="M65" s="147"/>
      <c r="N65" s="147"/>
      <c r="O65" s="147"/>
      <c r="P65" s="147"/>
      <c r="Q65" s="317"/>
      <c r="R65" s="317"/>
      <c r="S65" s="317"/>
      <c r="T65" s="147"/>
      <c r="U65" s="317"/>
      <c r="V65" s="317"/>
    </row>
    <row r="66" spans="2:26" ht="42" customHeight="1">
      <c r="B66" s="687"/>
      <c r="C66" s="687"/>
      <c r="D66" s="317"/>
      <c r="E66" s="330"/>
      <c r="F66" s="330"/>
      <c r="G66" s="330"/>
      <c r="H66" s="330"/>
      <c r="I66" s="414"/>
      <c r="J66" s="389"/>
      <c r="K66" s="389"/>
      <c r="L66" s="383"/>
      <c r="M66" s="389"/>
      <c r="N66" s="389"/>
      <c r="O66" s="389"/>
      <c r="P66" s="389"/>
      <c r="Q66" s="383"/>
      <c r="R66" s="383"/>
      <c r="S66" s="414"/>
      <c r="T66" s="330"/>
      <c r="U66" s="415"/>
      <c r="V66" s="415"/>
    </row>
    <row r="67" spans="2:26">
      <c r="B67" s="691"/>
      <c r="C67" s="691"/>
      <c r="D67" s="317"/>
      <c r="E67" s="416"/>
      <c r="F67" s="416"/>
      <c r="G67" s="416"/>
      <c r="H67" s="416"/>
      <c r="I67" s="416"/>
      <c r="J67" s="389"/>
      <c r="K67" s="389"/>
      <c r="L67" s="416"/>
      <c r="M67" s="389"/>
      <c r="N67" s="389"/>
      <c r="O67" s="389"/>
      <c r="P67" s="389"/>
      <c r="Q67" s="416"/>
      <c r="R67" s="416"/>
      <c r="S67" s="416"/>
      <c r="T67" s="416"/>
      <c r="U67" s="416"/>
      <c r="V67" s="416"/>
      <c r="W67" s="177"/>
    </row>
    <row r="68" spans="2:26">
      <c r="B68" s="688"/>
      <c r="C68" s="688"/>
      <c r="D68" s="317"/>
      <c r="E68" s="418"/>
      <c r="F68" s="418"/>
      <c r="G68" s="418"/>
      <c r="H68" s="418"/>
      <c r="I68" s="418"/>
      <c r="J68" s="419"/>
      <c r="K68" s="389"/>
      <c r="L68" s="420"/>
      <c r="M68" s="389"/>
      <c r="N68" s="389"/>
      <c r="O68" s="389"/>
      <c r="P68" s="389"/>
      <c r="Q68" s="420"/>
      <c r="R68" s="420"/>
      <c r="S68" s="420"/>
      <c r="T68" s="420"/>
      <c r="U68" s="420"/>
      <c r="V68" s="420"/>
      <c r="W68" s="177"/>
    </row>
    <row r="69" spans="2:26">
      <c r="B69" s="689"/>
      <c r="C69" s="689"/>
      <c r="D69" s="317"/>
      <c r="E69" s="421"/>
      <c r="F69" s="421"/>
      <c r="G69" s="421"/>
      <c r="H69" s="421"/>
      <c r="I69" s="421"/>
      <c r="J69" s="419"/>
      <c r="K69" s="389"/>
      <c r="L69" s="416"/>
      <c r="M69" s="389"/>
      <c r="N69" s="389"/>
      <c r="O69" s="389"/>
      <c r="P69" s="389"/>
      <c r="Q69" s="416"/>
      <c r="R69" s="416"/>
      <c r="S69" s="416"/>
      <c r="T69" s="416"/>
      <c r="U69" s="416"/>
      <c r="V69" s="416"/>
      <c r="W69" s="177"/>
    </row>
    <row r="70" spans="2:26">
      <c r="B70" s="689"/>
      <c r="C70" s="689"/>
      <c r="D70" s="317"/>
      <c r="E70" s="416"/>
      <c r="F70" s="416"/>
      <c r="G70" s="416"/>
      <c r="H70" s="416"/>
      <c r="I70" s="416"/>
      <c r="J70" s="389"/>
      <c r="K70" s="389"/>
      <c r="L70" s="416"/>
      <c r="M70" s="389"/>
      <c r="N70" s="389"/>
      <c r="O70" s="389"/>
      <c r="P70" s="389"/>
      <c r="Q70" s="416"/>
      <c r="R70" s="416"/>
      <c r="S70" s="416"/>
      <c r="T70" s="416"/>
      <c r="U70" s="416"/>
      <c r="V70" s="416"/>
      <c r="W70" s="177"/>
    </row>
    <row r="71" spans="2:26">
      <c r="B71" s="687"/>
      <c r="C71" s="687"/>
      <c r="D71" s="317"/>
      <c r="E71" s="416"/>
      <c r="F71" s="416"/>
      <c r="G71" s="416"/>
      <c r="H71" s="416"/>
      <c r="I71" s="416"/>
      <c r="J71" s="389"/>
      <c r="K71" s="389"/>
      <c r="L71" s="416"/>
      <c r="M71" s="389"/>
      <c r="N71" s="389"/>
      <c r="O71" s="389"/>
      <c r="P71" s="389"/>
      <c r="Q71" s="416"/>
      <c r="R71" s="416"/>
      <c r="S71" s="416"/>
      <c r="T71" s="416"/>
      <c r="U71" s="416"/>
      <c r="V71" s="416"/>
      <c r="W71" s="177"/>
    </row>
    <row r="72" spans="2:26" ht="12.75" customHeight="1">
      <c r="B72" s="687"/>
      <c r="C72" s="687"/>
      <c r="D72" s="317"/>
      <c r="E72" s="416"/>
      <c r="F72" s="416"/>
      <c r="G72" s="416"/>
      <c r="H72" s="416"/>
      <c r="I72" s="416"/>
      <c r="J72" s="389"/>
      <c r="K72" s="389"/>
      <c r="L72" s="416"/>
      <c r="M72" s="389"/>
      <c r="N72" s="389"/>
      <c r="O72" s="389"/>
      <c r="P72" s="389"/>
      <c r="Q72" s="416"/>
      <c r="R72" s="416"/>
      <c r="S72" s="416"/>
      <c r="T72" s="416"/>
      <c r="U72" s="416"/>
      <c r="V72" s="416"/>
      <c r="W72" s="177"/>
    </row>
    <row r="73" spans="2:26" ht="16.5" customHeight="1">
      <c r="B73" s="690"/>
      <c r="C73" s="690"/>
      <c r="D73" s="317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3"/>
      <c r="V73" s="423"/>
      <c r="W73" s="408">
        <f>W67+W69+W70+W71+W72</f>
        <v>0</v>
      </c>
    </row>
    <row r="74" spans="2:26" ht="16.5" customHeight="1">
      <c r="B74" s="147"/>
      <c r="C74" s="147"/>
      <c r="D74" s="147"/>
      <c r="E74" s="147"/>
      <c r="F74" s="147"/>
      <c r="G74" s="147"/>
      <c r="H74" s="147"/>
      <c r="I74" s="147"/>
      <c r="J74" s="147"/>
      <c r="M74" s="147"/>
      <c r="N74" s="147"/>
      <c r="O74" s="147"/>
      <c r="P74" s="147"/>
      <c r="Q74" s="147"/>
      <c r="R74" s="147"/>
      <c r="S74" s="147"/>
      <c r="T74" s="147"/>
      <c r="U74" s="317"/>
      <c r="V74" s="317"/>
    </row>
    <row r="75" spans="2:26">
      <c r="B75" s="147"/>
      <c r="C75" s="147"/>
      <c r="D75" s="147"/>
      <c r="E75" s="147"/>
      <c r="F75" s="381"/>
      <c r="G75" s="381"/>
      <c r="H75" s="381"/>
      <c r="I75" s="381"/>
      <c r="J75" s="381"/>
      <c r="K75" s="381"/>
      <c r="M75" s="147"/>
      <c r="N75" s="147"/>
      <c r="O75" s="147"/>
      <c r="P75" s="147"/>
      <c r="Q75" s="147"/>
      <c r="R75" s="147"/>
      <c r="S75" s="147"/>
      <c r="T75" s="147"/>
      <c r="U75" s="317"/>
      <c r="V75" s="317"/>
    </row>
    <row r="76" spans="2:26">
      <c r="B76" s="147"/>
      <c r="C76" s="147"/>
      <c r="D76" s="147"/>
      <c r="E76" s="147"/>
      <c r="F76" s="381"/>
      <c r="G76" s="381"/>
      <c r="H76" s="381"/>
      <c r="I76" s="381"/>
      <c r="J76" s="381"/>
      <c r="K76" s="381"/>
      <c r="M76" s="147"/>
      <c r="N76" s="147"/>
      <c r="O76" s="147"/>
      <c r="P76" s="147"/>
      <c r="Q76" s="147"/>
      <c r="R76" s="147"/>
      <c r="S76" s="147"/>
      <c r="T76" s="147"/>
      <c r="U76" s="317"/>
      <c r="V76" s="317"/>
    </row>
    <row r="77" spans="2:26" ht="15.75">
      <c r="B77" s="147"/>
      <c r="C77" s="317"/>
      <c r="D77" s="147"/>
      <c r="E77" s="147"/>
      <c r="F77" s="692"/>
      <c r="G77" s="692"/>
      <c r="H77" s="692"/>
      <c r="I77" s="692"/>
      <c r="J77" s="692"/>
      <c r="K77" s="692"/>
      <c r="M77" s="147"/>
      <c r="N77" s="147"/>
      <c r="O77" s="147"/>
      <c r="P77" s="147"/>
      <c r="Q77" s="147"/>
      <c r="R77" s="147"/>
      <c r="S77" s="147"/>
      <c r="T77" s="147"/>
      <c r="U77" s="317"/>
      <c r="V77" s="317"/>
    </row>
    <row r="78" spans="2:26" ht="15.75" customHeight="1">
      <c r="B78" s="147"/>
      <c r="C78" s="317"/>
      <c r="D78" s="147"/>
      <c r="E78" s="147"/>
      <c r="F78" s="426"/>
      <c r="G78" s="685"/>
      <c r="H78" s="685"/>
      <c r="I78" s="685"/>
      <c r="J78" s="685"/>
      <c r="K78" s="685"/>
      <c r="L78" s="685"/>
      <c r="M78" s="685"/>
      <c r="N78" s="147"/>
      <c r="O78" s="147"/>
      <c r="P78" s="147"/>
      <c r="Q78" s="147"/>
      <c r="R78" s="147"/>
      <c r="S78" s="147"/>
      <c r="T78" s="147"/>
      <c r="U78" s="317"/>
      <c r="V78" s="317"/>
      <c r="X78" s="332"/>
      <c r="Y78" s="332"/>
      <c r="Z78" s="332"/>
    </row>
    <row r="79" spans="2:26" ht="15.75">
      <c r="C79" s="149"/>
      <c r="F79" s="427"/>
      <c r="G79" s="428"/>
      <c r="H79" s="429"/>
      <c r="I79" s="693"/>
      <c r="J79" s="693"/>
      <c r="K79" s="430"/>
      <c r="L79" s="430"/>
      <c r="M79" s="430"/>
    </row>
    <row r="80" spans="2:26">
      <c r="B80" s="147"/>
      <c r="C80" s="147"/>
      <c r="D80" s="147"/>
      <c r="E80" s="147"/>
      <c r="F80" s="147"/>
      <c r="G80" s="147"/>
      <c r="H80" s="147"/>
      <c r="I80" s="147"/>
      <c r="J80" s="147"/>
      <c r="M80" s="147"/>
      <c r="N80" s="147"/>
      <c r="O80" s="147"/>
      <c r="P80" s="147"/>
      <c r="Q80" s="147"/>
      <c r="R80" s="147"/>
      <c r="S80" s="147"/>
      <c r="T80" s="147"/>
      <c r="U80" s="317"/>
      <c r="V80" s="317"/>
    </row>
    <row r="81" spans="2:26">
      <c r="B81" s="147"/>
      <c r="C81" s="147"/>
      <c r="D81" s="147"/>
      <c r="E81" s="147"/>
      <c r="F81" s="147"/>
      <c r="G81" s="147"/>
      <c r="H81" s="147"/>
      <c r="I81" s="147"/>
      <c r="J81" s="147"/>
      <c r="M81" s="147"/>
      <c r="N81" s="147"/>
      <c r="O81" s="147"/>
      <c r="P81" s="147"/>
      <c r="Q81" s="147"/>
      <c r="R81" s="147"/>
      <c r="S81" s="147"/>
      <c r="T81" s="147"/>
      <c r="U81" s="317"/>
      <c r="V81" s="317"/>
      <c r="W81">
        <v>100</v>
      </c>
    </row>
    <row r="82" spans="2:26">
      <c r="B82" s="686"/>
      <c r="C82" s="686"/>
      <c r="D82" s="431"/>
      <c r="E82" s="329"/>
      <c r="F82" s="329"/>
      <c r="G82" s="329"/>
      <c r="H82" s="315"/>
      <c r="I82" s="315"/>
      <c r="J82" s="380"/>
      <c r="K82" s="432"/>
      <c r="L82" s="380"/>
      <c r="M82" s="380"/>
      <c r="N82" s="380"/>
      <c r="O82" s="380"/>
      <c r="P82" s="380"/>
      <c r="Q82" s="315"/>
      <c r="R82" s="315"/>
      <c r="S82" s="315"/>
      <c r="T82" s="315"/>
      <c r="U82" s="315"/>
      <c r="V82" s="315"/>
    </row>
    <row r="83" spans="2:26">
      <c r="B83" s="694"/>
      <c r="C83" s="694"/>
      <c r="D83" s="317"/>
      <c r="E83" s="433"/>
      <c r="F83" s="433"/>
      <c r="G83" s="433"/>
      <c r="H83" s="434"/>
      <c r="I83" s="433"/>
      <c r="J83" s="389"/>
      <c r="K83" s="389"/>
      <c r="L83" s="433"/>
      <c r="M83" s="389"/>
      <c r="N83" s="389"/>
      <c r="O83" s="389"/>
      <c r="P83" s="389"/>
      <c r="Q83" s="433"/>
      <c r="R83" s="433"/>
      <c r="S83" s="433"/>
      <c r="T83" s="433"/>
      <c r="U83" s="435"/>
      <c r="V83" s="435"/>
      <c r="W83" s="147"/>
    </row>
    <row r="84" spans="2:26">
      <c r="B84" s="691"/>
      <c r="C84" s="691"/>
      <c r="D84" s="317"/>
      <c r="E84" s="436"/>
      <c r="F84" s="436"/>
      <c r="G84" s="436"/>
      <c r="H84" s="437"/>
      <c r="I84" s="436"/>
      <c r="J84" s="389"/>
      <c r="K84" s="389"/>
      <c r="L84" s="336"/>
      <c r="M84" s="389"/>
      <c r="N84" s="389"/>
      <c r="O84" s="389"/>
      <c r="P84" s="389"/>
      <c r="Q84" s="322"/>
      <c r="R84" s="322"/>
      <c r="S84" s="322"/>
      <c r="T84" s="336"/>
      <c r="U84" s="336"/>
      <c r="V84" s="336"/>
      <c r="W84" s="438" t="e">
        <f t="shared" ref="W84:W89" si="5">U84*$W$81/$U$83</f>
        <v>#DIV/0!</v>
      </c>
    </row>
    <row r="85" spans="2:26">
      <c r="B85" s="688"/>
      <c r="C85" s="688"/>
      <c r="D85" s="317"/>
      <c r="E85" s="439"/>
      <c r="F85" s="439"/>
      <c r="G85" s="439"/>
      <c r="H85" s="437"/>
      <c r="I85" s="439"/>
      <c r="J85" s="389"/>
      <c r="K85" s="389"/>
      <c r="L85" s="336"/>
      <c r="M85" s="389"/>
      <c r="N85" s="389"/>
      <c r="O85" s="389"/>
      <c r="P85" s="389"/>
      <c r="Q85" s="440"/>
      <c r="R85" s="440"/>
      <c r="S85" s="440"/>
      <c r="T85" s="336"/>
      <c r="U85" s="336"/>
      <c r="V85" s="336"/>
      <c r="W85" s="441" t="e">
        <f t="shared" si="5"/>
        <v>#DIV/0!</v>
      </c>
    </row>
    <row r="86" spans="2:26">
      <c r="B86" s="689"/>
      <c r="C86" s="689"/>
      <c r="D86" s="317"/>
      <c r="E86" s="436"/>
      <c r="F86" s="436"/>
      <c r="G86" s="436"/>
      <c r="H86" s="437"/>
      <c r="I86" s="436"/>
      <c r="J86" s="389"/>
      <c r="K86" s="389"/>
      <c r="L86" s="336"/>
      <c r="M86" s="389"/>
      <c r="N86" s="389"/>
      <c r="O86" s="389"/>
      <c r="P86" s="389"/>
      <c r="Q86" s="322"/>
      <c r="R86" s="322"/>
      <c r="S86" s="322"/>
      <c r="T86" s="336"/>
      <c r="U86" s="336"/>
      <c r="V86" s="336"/>
      <c r="W86" s="438" t="e">
        <f t="shared" si="5"/>
        <v>#DIV/0!</v>
      </c>
    </row>
    <row r="87" spans="2:26">
      <c r="B87" s="689"/>
      <c r="C87" s="689"/>
      <c r="D87" s="317"/>
      <c r="E87" s="322"/>
      <c r="F87" s="322"/>
      <c r="G87" s="322"/>
      <c r="H87" s="433"/>
      <c r="I87" s="322"/>
      <c r="J87" s="389"/>
      <c r="K87" s="389"/>
      <c r="L87" s="336"/>
      <c r="M87" s="389"/>
      <c r="N87" s="389"/>
      <c r="O87" s="389"/>
      <c r="P87" s="389"/>
      <c r="Q87" s="322"/>
      <c r="R87" s="322"/>
      <c r="S87" s="322"/>
      <c r="T87" s="336"/>
      <c r="U87" s="336"/>
      <c r="V87" s="336"/>
      <c r="W87" s="438" t="e">
        <f t="shared" si="5"/>
        <v>#DIV/0!</v>
      </c>
    </row>
    <row r="88" spans="2:26">
      <c r="B88" s="688"/>
      <c r="C88" s="688"/>
      <c r="D88" s="317"/>
      <c r="E88" s="322"/>
      <c r="F88" s="322"/>
      <c r="G88" s="322"/>
      <c r="H88" s="433"/>
      <c r="I88" s="322"/>
      <c r="J88" s="389"/>
      <c r="K88" s="389"/>
      <c r="L88" s="336"/>
      <c r="M88" s="389"/>
      <c r="N88" s="389"/>
      <c r="O88" s="389"/>
      <c r="P88" s="389"/>
      <c r="Q88" s="322"/>
      <c r="R88" s="322"/>
      <c r="S88" s="322"/>
      <c r="T88" s="336"/>
      <c r="U88" s="336"/>
      <c r="V88" s="336"/>
      <c r="W88" s="438" t="e">
        <f t="shared" si="5"/>
        <v>#DIV/0!</v>
      </c>
    </row>
    <row r="89" spans="2:26">
      <c r="B89" s="688"/>
      <c r="C89" s="688"/>
      <c r="D89" s="317"/>
      <c r="E89" s="322"/>
      <c r="F89" s="322"/>
      <c r="G89" s="322"/>
      <c r="H89" s="433"/>
      <c r="I89" s="322"/>
      <c r="J89" s="389"/>
      <c r="K89" s="389"/>
      <c r="L89" s="336"/>
      <c r="M89" s="389"/>
      <c r="N89" s="389"/>
      <c r="O89" s="389"/>
      <c r="P89" s="389"/>
      <c r="Q89" s="322"/>
      <c r="R89" s="322"/>
      <c r="S89" s="322"/>
      <c r="T89" s="336"/>
      <c r="U89" s="336"/>
      <c r="V89" s="336"/>
      <c r="W89" s="438" t="e">
        <f t="shared" si="5"/>
        <v>#DIV/0!</v>
      </c>
    </row>
    <row r="90" spans="2:26">
      <c r="B90" s="690"/>
      <c r="C90" s="690"/>
      <c r="D90" s="147"/>
      <c r="E90" s="442"/>
      <c r="F90" s="442"/>
      <c r="G90" s="442"/>
      <c r="H90" s="443"/>
      <c r="I90" s="442"/>
      <c r="J90" s="444"/>
      <c r="K90" s="444"/>
      <c r="L90" s="443"/>
      <c r="M90" s="444"/>
      <c r="N90" s="444"/>
      <c r="O90" s="444"/>
      <c r="P90" s="444"/>
      <c r="Q90" s="442"/>
      <c r="R90" s="442"/>
      <c r="S90" s="442"/>
      <c r="T90" s="443"/>
      <c r="U90" s="327"/>
      <c r="V90" s="327"/>
      <c r="W90" s="445" t="e">
        <f>SUM(W84:W89)-W85</f>
        <v>#DIV/0!</v>
      </c>
    </row>
    <row r="91" spans="2:26">
      <c r="B91" s="147"/>
      <c r="C91" s="147"/>
      <c r="D91" s="147"/>
      <c r="E91" s="147"/>
      <c r="F91" s="147"/>
      <c r="G91" s="147"/>
      <c r="H91" s="147"/>
      <c r="I91" s="147"/>
      <c r="J91" s="147"/>
      <c r="M91" s="147"/>
      <c r="N91" s="147"/>
      <c r="O91" s="147"/>
      <c r="P91" s="147"/>
      <c r="Q91" s="446"/>
      <c r="R91" s="446"/>
      <c r="S91" s="446"/>
      <c r="T91" s="147"/>
      <c r="U91" s="317"/>
      <c r="V91" s="317"/>
    </row>
    <row r="92" spans="2:26">
      <c r="B92" s="147"/>
      <c r="C92" s="147"/>
      <c r="D92" s="147"/>
      <c r="E92" s="147"/>
      <c r="F92" s="147"/>
      <c r="G92" s="147"/>
      <c r="H92" s="147"/>
      <c r="I92" s="147"/>
      <c r="J92" s="147"/>
      <c r="M92" s="147"/>
      <c r="N92" s="147"/>
      <c r="O92" s="147"/>
      <c r="P92" s="147"/>
      <c r="Q92" s="147"/>
      <c r="R92" s="147"/>
      <c r="S92" s="147"/>
      <c r="T92" s="147"/>
      <c r="U92" s="447"/>
      <c r="V92" s="447"/>
    </row>
    <row r="93" spans="2:26" ht="18" customHeight="1">
      <c r="E93" s="325"/>
      <c r="F93" s="326"/>
      <c r="G93" s="326"/>
      <c r="H93" s="326"/>
      <c r="I93" s="325"/>
      <c r="J93" s="326"/>
      <c r="K93" s="325"/>
      <c r="L93" s="326"/>
      <c r="M93" s="326"/>
      <c r="N93" s="326"/>
    </row>
    <row r="94" spans="2:26" ht="15">
      <c r="E94" s="325"/>
      <c r="F94" s="326"/>
      <c r="G94" s="326"/>
      <c r="H94" s="326"/>
      <c r="I94" s="326"/>
      <c r="J94" s="326"/>
      <c r="K94" s="326"/>
      <c r="L94" s="326"/>
      <c r="M94" s="326"/>
      <c r="N94" s="326"/>
      <c r="Q94" s="147"/>
      <c r="R94" s="147"/>
      <c r="S94" s="147"/>
      <c r="T94" s="147"/>
      <c r="Y94" s="148">
        <f>6205.9+14580490.66</f>
        <v>14586696.560000001</v>
      </c>
    </row>
    <row r="95" spans="2:26" s="341" customFormat="1" ht="44.25" customHeight="1">
      <c r="B95"/>
      <c r="C95"/>
      <c r="D95"/>
      <c r="E95"/>
      <c r="F95"/>
      <c r="G95"/>
      <c r="H95"/>
      <c r="I95"/>
      <c r="J95"/>
      <c r="K95" s="147"/>
      <c r="L95" s="147"/>
      <c r="M95"/>
      <c r="N95"/>
      <c r="O95"/>
      <c r="P95"/>
      <c r="Q95" s="697"/>
      <c r="R95" s="697"/>
      <c r="S95" s="697"/>
      <c r="T95" s="697"/>
      <c r="U95" s="149"/>
      <c r="V95" s="149"/>
      <c r="W95" s="149" t="s">
        <v>120</v>
      </c>
      <c r="X95" s="340"/>
      <c r="Y95" s="340"/>
      <c r="Z95" s="340"/>
    </row>
    <row r="96" spans="2:26" ht="18" customHeight="1">
      <c r="Q96" s="147"/>
      <c r="R96" s="147"/>
      <c r="S96" s="147"/>
      <c r="T96" s="147"/>
    </row>
    <row r="97" spans="2:28" s="187" customFormat="1">
      <c r="B97"/>
      <c r="C97"/>
      <c r="D97"/>
      <c r="E97"/>
      <c r="F97"/>
      <c r="G97"/>
      <c r="H97"/>
      <c r="I97"/>
      <c r="J97"/>
      <c r="K97" s="147"/>
      <c r="L97" s="147"/>
      <c r="M97"/>
      <c r="N97"/>
      <c r="O97"/>
      <c r="P97"/>
      <c r="Q97" s="147"/>
      <c r="R97" s="698"/>
      <c r="S97" s="698"/>
      <c r="T97" s="448"/>
      <c r="U97" s="449"/>
      <c r="V97" s="449"/>
      <c r="W97" t="e">
        <f>U97*100/U95</f>
        <v>#DIV/0!</v>
      </c>
    </row>
    <row r="98" spans="2:28" s="342" customFormat="1" ht="15.75" customHeight="1">
      <c r="B98"/>
      <c r="C98"/>
      <c r="D98"/>
      <c r="E98"/>
      <c r="F98"/>
      <c r="G98"/>
      <c r="H98"/>
      <c r="I98"/>
      <c r="J98"/>
      <c r="K98" s="147"/>
      <c r="L98" s="147"/>
      <c r="M98"/>
      <c r="N98"/>
      <c r="O98"/>
      <c r="P98"/>
      <c r="Q98" s="147"/>
      <c r="R98" s="688"/>
      <c r="S98" s="688"/>
      <c r="T98" s="448"/>
      <c r="U98" s="450"/>
      <c r="V98" s="450"/>
      <c r="W98"/>
    </row>
    <row r="99" spans="2:28" s="344" customFormat="1" ht="14.25" customHeight="1">
      <c r="B99"/>
      <c r="C99"/>
      <c r="D99"/>
      <c r="E99"/>
      <c r="F99"/>
      <c r="G99"/>
      <c r="H99"/>
      <c r="I99"/>
      <c r="J99"/>
      <c r="K99" s="147"/>
      <c r="L99" s="147"/>
      <c r="M99"/>
      <c r="N99"/>
      <c r="O99"/>
      <c r="P99"/>
      <c r="Q99" s="147"/>
      <c r="R99" s="687"/>
      <c r="S99" s="687"/>
      <c r="T99" s="448"/>
      <c r="U99" s="449"/>
      <c r="V99" s="449"/>
      <c r="W99" t="e">
        <f>U99*100/U95</f>
        <v>#DIV/0!</v>
      </c>
      <c r="X99" s="343"/>
      <c r="Y99" s="343"/>
      <c r="Z99" s="343"/>
      <c r="AB99" s="345"/>
    </row>
    <row r="100" spans="2:28" s="187" customFormat="1" ht="15.75" customHeight="1">
      <c r="B100"/>
      <c r="C100"/>
      <c r="D100"/>
      <c r="E100"/>
      <c r="F100"/>
      <c r="G100"/>
      <c r="H100"/>
      <c r="I100"/>
      <c r="J100"/>
      <c r="K100" s="147"/>
      <c r="L100" s="147"/>
      <c r="M100"/>
      <c r="N100"/>
      <c r="O100"/>
      <c r="P100"/>
      <c r="Q100" s="147"/>
      <c r="R100" s="687"/>
      <c r="S100" s="687"/>
      <c r="T100" s="448"/>
      <c r="U100" s="449"/>
      <c r="V100" s="449"/>
      <c r="W100" s="177" t="e">
        <f>U100*100/U95</f>
        <v>#DIV/0!</v>
      </c>
      <c r="AB100" s="346"/>
    </row>
    <row r="101" spans="2:28" s="344" customFormat="1" ht="15.75" customHeight="1">
      <c r="B101"/>
      <c r="C101"/>
      <c r="D101"/>
      <c r="E101"/>
      <c r="F101"/>
      <c r="G101"/>
      <c r="H101"/>
      <c r="I101"/>
      <c r="J101"/>
      <c r="K101" s="147"/>
      <c r="L101" s="147"/>
      <c r="M101"/>
      <c r="N101"/>
      <c r="O101"/>
      <c r="P101"/>
      <c r="Q101" s="147"/>
      <c r="R101" s="688"/>
      <c r="S101" s="688"/>
      <c r="T101" s="448"/>
      <c r="U101" s="449"/>
      <c r="V101" s="449"/>
      <c r="W101" s="177" t="e">
        <f>U101*100/U95</f>
        <v>#DIV/0!</v>
      </c>
      <c r="X101" s="347"/>
      <c r="Y101" s="347"/>
      <c r="Z101" s="347"/>
      <c r="AB101" s="345"/>
    </row>
    <row r="102" spans="2:28" s="187" customFormat="1" ht="13.5" customHeight="1">
      <c r="B102"/>
      <c r="C102"/>
      <c r="D102"/>
      <c r="E102"/>
      <c r="F102"/>
      <c r="G102"/>
      <c r="H102"/>
      <c r="I102"/>
      <c r="J102"/>
      <c r="K102" s="147"/>
      <c r="L102" s="147"/>
      <c r="M102"/>
      <c r="N102"/>
      <c r="O102"/>
      <c r="P102"/>
      <c r="Q102" s="147"/>
      <c r="R102" s="688"/>
      <c r="S102" s="688"/>
      <c r="T102" s="448"/>
      <c r="U102" s="449"/>
      <c r="V102" s="449"/>
      <c r="W102" s="177" t="e">
        <f>U102*100/U95</f>
        <v>#DIV/0!</v>
      </c>
      <c r="AB102" s="348"/>
    </row>
    <row r="103" spans="2:28" s="344" customFormat="1" ht="15.75" customHeight="1">
      <c r="B103"/>
      <c r="C103"/>
      <c r="D103"/>
      <c r="E103"/>
      <c r="F103"/>
      <c r="G103"/>
      <c r="H103"/>
      <c r="I103"/>
      <c r="J103"/>
      <c r="K103" s="147"/>
      <c r="L103" s="147"/>
      <c r="M103"/>
      <c r="N103"/>
      <c r="O103"/>
      <c r="P103"/>
      <c r="Q103" s="147"/>
      <c r="R103" s="147"/>
      <c r="S103" s="147"/>
      <c r="T103" s="147"/>
      <c r="U103" s="451"/>
      <c r="V103" s="451"/>
      <c r="W103"/>
      <c r="X103" s="349"/>
      <c r="Y103" s="349"/>
      <c r="Z103" s="349"/>
      <c r="AA103" s="349"/>
      <c r="AB103" s="350"/>
    </row>
    <row r="104" spans="2:28" s="344" customFormat="1" ht="15.75" customHeight="1">
      <c r="B104"/>
      <c r="C104"/>
      <c r="D104"/>
      <c r="E104"/>
      <c r="F104"/>
      <c r="G104"/>
      <c r="H104"/>
      <c r="I104"/>
      <c r="J104"/>
      <c r="K104" s="147"/>
      <c r="L104" s="147"/>
      <c r="M104"/>
      <c r="N104"/>
      <c r="O104"/>
      <c r="P104"/>
      <c r="Q104" s="147"/>
      <c r="R104" s="147"/>
      <c r="S104" s="147"/>
      <c r="T104" s="147"/>
      <c r="U104" s="149"/>
      <c r="V104" s="149"/>
      <c r="W104"/>
      <c r="X104" s="349"/>
      <c r="Y104" s="349"/>
      <c r="Z104" s="349"/>
      <c r="AA104" s="349"/>
      <c r="AB104" s="350"/>
    </row>
    <row r="105" spans="2:28" s="344" customFormat="1" ht="15.75" customHeight="1">
      <c r="B105"/>
      <c r="C105"/>
      <c r="D105"/>
      <c r="E105"/>
      <c r="F105"/>
      <c r="G105"/>
      <c r="H105"/>
      <c r="I105"/>
      <c r="J105"/>
      <c r="K105" s="147"/>
      <c r="L105" s="147"/>
      <c r="M105"/>
      <c r="N105"/>
      <c r="O105"/>
      <c r="P105"/>
      <c r="Q105"/>
      <c r="R105"/>
      <c r="S105"/>
      <c r="T105"/>
      <c r="U105" s="451"/>
      <c r="V105" s="451"/>
      <c r="W105"/>
      <c r="X105" s="349"/>
      <c r="Y105" s="349"/>
      <c r="Z105" s="349"/>
      <c r="AA105" s="349"/>
      <c r="AB105" s="350"/>
    </row>
    <row r="106" spans="2:28" s="344" customFormat="1" ht="15.75" customHeight="1">
      <c r="B106"/>
      <c r="C106"/>
      <c r="D106"/>
      <c r="E106"/>
      <c r="F106"/>
      <c r="G106"/>
      <c r="H106"/>
      <c r="I106"/>
      <c r="J106"/>
      <c r="K106" s="147"/>
      <c r="L106" s="147"/>
      <c r="M106"/>
      <c r="N106"/>
      <c r="O106"/>
      <c r="P106"/>
      <c r="Q106"/>
      <c r="R106"/>
      <c r="S106"/>
      <c r="T106"/>
      <c r="U106" s="149"/>
      <c r="V106" s="149"/>
      <c r="W106"/>
      <c r="X106" s="349"/>
      <c r="Y106" s="349"/>
      <c r="Z106" s="349"/>
      <c r="AA106" s="349"/>
      <c r="AB106" s="350"/>
    </row>
    <row r="107" spans="2:28" s="344" customFormat="1" ht="15.75" customHeight="1">
      <c r="B107"/>
      <c r="C107"/>
      <c r="D107"/>
      <c r="E107"/>
      <c r="F107"/>
      <c r="G107"/>
      <c r="H107"/>
      <c r="I107"/>
      <c r="J107"/>
      <c r="K107" s="147"/>
      <c r="L107" s="147"/>
      <c r="M107"/>
      <c r="N107"/>
      <c r="O107"/>
      <c r="P107"/>
      <c r="Q107"/>
      <c r="R107"/>
      <c r="S107"/>
      <c r="T107"/>
      <c r="U107" s="149"/>
      <c r="V107" s="149"/>
      <c r="W107"/>
      <c r="X107" s="349"/>
      <c r="Y107" s="349"/>
      <c r="Z107" s="349"/>
      <c r="AA107" s="349"/>
      <c r="AB107" s="350"/>
    </row>
    <row r="108" spans="2:28" s="344" customFormat="1" ht="15.75" customHeight="1">
      <c r="B108"/>
      <c r="C108"/>
      <c r="D108"/>
      <c r="E108"/>
      <c r="F108"/>
      <c r="G108"/>
      <c r="H108"/>
      <c r="I108"/>
      <c r="J108"/>
      <c r="K108" s="147"/>
      <c r="L108" s="147"/>
      <c r="M108"/>
      <c r="N108"/>
      <c r="O108"/>
      <c r="P108"/>
      <c r="Q108"/>
      <c r="R108"/>
      <c r="S108"/>
      <c r="T108"/>
      <c r="U108" s="149"/>
      <c r="V108" s="149"/>
      <c r="W108"/>
      <c r="X108" s="349"/>
      <c r="Y108" s="349"/>
      <c r="Z108" s="349"/>
      <c r="AA108" s="349"/>
      <c r="AB108" s="350"/>
    </row>
    <row r="109" spans="2:28" s="344" customFormat="1" ht="15.75" customHeight="1">
      <c r="B109"/>
      <c r="C109"/>
      <c r="D109"/>
      <c r="E109"/>
      <c r="F109"/>
      <c r="G109"/>
      <c r="H109"/>
      <c r="I109"/>
      <c r="J109"/>
      <c r="K109" s="147"/>
      <c r="L109" s="147"/>
      <c r="M109"/>
      <c r="N109"/>
      <c r="O109"/>
      <c r="P109"/>
      <c r="Q109"/>
      <c r="R109"/>
      <c r="S109"/>
      <c r="T109"/>
      <c r="U109" s="149"/>
      <c r="V109" s="149"/>
      <c r="W109"/>
      <c r="X109" s="349"/>
      <c r="Y109" s="349"/>
      <c r="Z109" s="349"/>
      <c r="AA109" s="349"/>
      <c r="AB109" s="350"/>
    </row>
    <row r="110" spans="2:28" s="187" customFormat="1">
      <c r="B110"/>
      <c r="C110"/>
      <c r="D110"/>
      <c r="E110"/>
      <c r="F110"/>
      <c r="G110"/>
      <c r="H110"/>
      <c r="I110"/>
      <c r="J110"/>
      <c r="K110" s="147"/>
      <c r="L110" s="147"/>
      <c r="M110"/>
      <c r="N110"/>
      <c r="O110"/>
      <c r="P110"/>
      <c r="Q110"/>
      <c r="R110"/>
      <c r="S110"/>
      <c r="T110"/>
      <c r="U110" s="149"/>
      <c r="V110" s="149"/>
      <c r="W110"/>
      <c r="AB110" s="346"/>
    </row>
    <row r="111" spans="2:28" s="300" customFormat="1">
      <c r="B111"/>
      <c r="C111"/>
      <c r="D111"/>
      <c r="E111"/>
      <c r="F111"/>
      <c r="G111"/>
      <c r="H111"/>
      <c r="I111"/>
      <c r="J111"/>
      <c r="K111" s="147"/>
      <c r="L111" s="147"/>
      <c r="M111"/>
      <c r="N111"/>
      <c r="O111"/>
      <c r="P111"/>
      <c r="Q111"/>
      <c r="R111"/>
      <c r="S111"/>
      <c r="T111"/>
      <c r="U111" s="149"/>
      <c r="V111" s="149"/>
      <c r="W111"/>
      <c r="X111" s="351"/>
      <c r="Y111" s="351"/>
      <c r="Z111" s="351"/>
      <c r="AA111" s="352"/>
      <c r="AB111" s="353"/>
    </row>
    <row r="112" spans="2:28" s="187" customFormat="1">
      <c r="B112"/>
      <c r="C112"/>
      <c r="D112"/>
      <c r="E112"/>
      <c r="F112"/>
      <c r="G112"/>
      <c r="H112"/>
      <c r="I112"/>
      <c r="J112"/>
      <c r="K112" s="147"/>
      <c r="L112" s="147"/>
      <c r="M112"/>
      <c r="N112"/>
      <c r="O112"/>
      <c r="P112"/>
      <c r="Q112"/>
      <c r="R112"/>
      <c r="S112"/>
      <c r="T112"/>
      <c r="U112" s="149"/>
      <c r="V112" s="149"/>
      <c r="W112"/>
      <c r="AB112" s="346"/>
    </row>
    <row r="113" spans="2:39" s="344" customFormat="1">
      <c r="B113"/>
      <c r="C113"/>
      <c r="D113"/>
      <c r="E113"/>
      <c r="F113"/>
      <c r="G113"/>
      <c r="H113"/>
      <c r="I113"/>
      <c r="J113"/>
      <c r="K113" s="147"/>
      <c r="L113" s="147"/>
      <c r="M113"/>
      <c r="N113"/>
      <c r="O113"/>
      <c r="P113"/>
      <c r="Q113"/>
      <c r="R113"/>
      <c r="S113"/>
      <c r="T113"/>
      <c r="U113" s="149"/>
      <c r="V113" s="149"/>
      <c r="W113"/>
      <c r="X113" s="349"/>
      <c r="Y113" s="349"/>
      <c r="Z113" s="349"/>
      <c r="AB113" s="345"/>
    </row>
    <row r="114" spans="2:39" s="187" customFormat="1">
      <c r="B114"/>
      <c r="C114"/>
      <c r="D114"/>
      <c r="E114"/>
      <c r="F114"/>
      <c r="G114"/>
      <c r="H114"/>
      <c r="I114"/>
      <c r="J114"/>
      <c r="K114" s="147"/>
      <c r="L114" s="147"/>
      <c r="M114"/>
      <c r="N114"/>
      <c r="O114"/>
      <c r="P114"/>
      <c r="Q114"/>
      <c r="R114"/>
      <c r="S114"/>
      <c r="T114"/>
      <c r="U114" s="149"/>
      <c r="V114" s="149"/>
      <c r="W114"/>
      <c r="AB114" s="346"/>
    </row>
    <row r="115" spans="2:39" s="344" customFormat="1">
      <c r="B115"/>
      <c r="C115"/>
      <c r="D115"/>
      <c r="E115"/>
      <c r="F115"/>
      <c r="G115"/>
      <c r="H115"/>
      <c r="I115"/>
      <c r="J115"/>
      <c r="K115" s="147"/>
      <c r="L115" s="147"/>
      <c r="M115"/>
      <c r="N115"/>
      <c r="O115"/>
      <c r="P115"/>
      <c r="Q115"/>
      <c r="R115"/>
      <c r="S115"/>
      <c r="T115"/>
      <c r="U115" s="149"/>
      <c r="V115" s="149"/>
      <c r="W115"/>
      <c r="X115" s="354"/>
      <c r="Y115" s="354"/>
      <c r="Z115" s="354"/>
      <c r="AB115" s="345"/>
    </row>
    <row r="116" spans="2:39" s="355" customFormat="1" ht="5.25" customHeight="1">
      <c r="B116"/>
      <c r="C116"/>
      <c r="D116"/>
      <c r="E116"/>
      <c r="F116"/>
      <c r="G116"/>
      <c r="H116"/>
      <c r="I116"/>
      <c r="J116"/>
      <c r="K116" s="147"/>
      <c r="L116" s="147"/>
      <c r="M116"/>
      <c r="N116"/>
      <c r="O116"/>
      <c r="P116"/>
      <c r="Q116"/>
      <c r="R116"/>
      <c r="S116"/>
      <c r="T116"/>
      <c r="U116" s="149"/>
      <c r="V116" s="149"/>
      <c r="W116"/>
      <c r="AB116" s="356"/>
    </row>
    <row r="117" spans="2:39" s="342" customFormat="1">
      <c r="B117"/>
      <c r="C117"/>
      <c r="D117"/>
      <c r="E117"/>
      <c r="F117"/>
      <c r="G117"/>
      <c r="H117"/>
      <c r="I117"/>
      <c r="J117"/>
      <c r="K117" s="147"/>
      <c r="L117" s="147"/>
      <c r="M117"/>
      <c r="N117"/>
      <c r="O117"/>
      <c r="P117"/>
      <c r="Q117"/>
      <c r="R117"/>
      <c r="S117"/>
      <c r="T117"/>
      <c r="U117" s="149"/>
      <c r="V117" s="149"/>
      <c r="W117"/>
      <c r="X117" s="357"/>
      <c r="Y117" s="357"/>
      <c r="Z117" s="357"/>
      <c r="AB117" s="358"/>
      <c r="AC117" s="359"/>
      <c r="AD117" s="359"/>
    </row>
    <row r="118" spans="2:39" s="360" customFormat="1">
      <c r="B118"/>
      <c r="C118"/>
      <c r="D118"/>
      <c r="E118"/>
      <c r="F118"/>
      <c r="G118"/>
      <c r="H118"/>
      <c r="I118"/>
      <c r="J118"/>
      <c r="K118" s="147"/>
      <c r="L118" s="147"/>
      <c r="M118"/>
      <c r="N118"/>
      <c r="O118"/>
      <c r="P118"/>
      <c r="Q118"/>
      <c r="R118"/>
      <c r="S118"/>
      <c r="T118"/>
      <c r="U118" s="149"/>
      <c r="V118" s="149"/>
      <c r="W118"/>
      <c r="X118" s="343"/>
      <c r="Y118" s="343"/>
      <c r="Z118" s="343"/>
      <c r="AC118" s="361"/>
      <c r="AD118" s="361"/>
    </row>
    <row r="119" spans="2:39" s="187" customFormat="1">
      <c r="B119"/>
      <c r="C119"/>
      <c r="D119"/>
      <c r="E119"/>
      <c r="F119"/>
      <c r="G119"/>
      <c r="H119"/>
      <c r="I119"/>
      <c r="J119"/>
      <c r="K119" s="147"/>
      <c r="L119" s="147"/>
      <c r="M119"/>
      <c r="N119"/>
      <c r="O119"/>
      <c r="P119"/>
      <c r="Q119"/>
      <c r="R119"/>
      <c r="S119"/>
      <c r="T119"/>
      <c r="U119" s="149"/>
      <c r="V119" s="149"/>
      <c r="W119"/>
      <c r="X119" s="362"/>
      <c r="Y119" s="362"/>
      <c r="Z119" s="362"/>
      <c r="AA119" s="363"/>
      <c r="AB119" s="346"/>
      <c r="AC119" s="364"/>
    </row>
    <row r="120" spans="2:39" s="344" customFormat="1">
      <c r="B120"/>
      <c r="C120"/>
      <c r="D120"/>
      <c r="E120"/>
      <c r="F120"/>
      <c r="G120"/>
      <c r="H120"/>
      <c r="I120"/>
      <c r="J120"/>
      <c r="K120" s="147"/>
      <c r="L120" s="147"/>
      <c r="M120"/>
      <c r="N120"/>
      <c r="O120"/>
      <c r="P120"/>
      <c r="Q120"/>
      <c r="R120"/>
      <c r="S120"/>
      <c r="T120"/>
      <c r="U120" s="149"/>
      <c r="V120" s="149"/>
      <c r="W120"/>
      <c r="X120" s="349"/>
      <c r="Y120" s="349"/>
      <c r="Z120" s="349"/>
      <c r="AB120" s="345"/>
    </row>
    <row r="121" spans="2:39" s="365" customFormat="1">
      <c r="B121"/>
      <c r="C121"/>
      <c r="D121"/>
      <c r="E121"/>
      <c r="F121"/>
      <c r="G121"/>
      <c r="H121"/>
      <c r="I121"/>
      <c r="J121"/>
      <c r="K121" s="147"/>
      <c r="L121" s="147"/>
      <c r="M121"/>
      <c r="N121"/>
      <c r="O121"/>
      <c r="P121"/>
      <c r="Q121"/>
      <c r="R121"/>
      <c r="S121"/>
      <c r="T121"/>
      <c r="U121" s="149"/>
      <c r="V121" s="149"/>
      <c r="W121"/>
      <c r="AB121" s="346"/>
    </row>
    <row r="122" spans="2:39" s="344" customFormat="1">
      <c r="B122"/>
      <c r="C122"/>
      <c r="D122"/>
      <c r="E122"/>
      <c r="F122"/>
      <c r="G122"/>
      <c r="H122"/>
      <c r="I122"/>
      <c r="J122"/>
      <c r="K122" s="147"/>
      <c r="L122" s="147"/>
      <c r="M122"/>
      <c r="N122"/>
      <c r="O122"/>
      <c r="P122"/>
      <c r="Q122"/>
      <c r="R122"/>
      <c r="S122"/>
      <c r="T122"/>
      <c r="U122" s="149"/>
      <c r="V122" s="149"/>
      <c r="W122"/>
      <c r="X122" s="349"/>
      <c r="Y122" s="349"/>
      <c r="Z122" s="349"/>
      <c r="AB122" s="345"/>
    </row>
    <row r="123" spans="2:39" s="344" customFormat="1" ht="16.5" customHeight="1">
      <c r="B123"/>
      <c r="C123"/>
      <c r="D123"/>
      <c r="E123"/>
      <c r="F123"/>
      <c r="G123"/>
      <c r="H123"/>
      <c r="I123"/>
      <c r="J123"/>
      <c r="K123" s="147"/>
      <c r="L123" s="147"/>
      <c r="M123"/>
      <c r="N123"/>
      <c r="O123"/>
      <c r="P123"/>
      <c r="Q123"/>
      <c r="R123"/>
      <c r="S123"/>
      <c r="T123"/>
      <c r="U123" s="149"/>
      <c r="V123" s="149"/>
      <c r="W123"/>
      <c r="X123" s="349"/>
      <c r="Y123" s="349"/>
      <c r="Z123" s="349"/>
      <c r="AB123" s="345"/>
    </row>
    <row r="124" spans="2:39" s="366" customFormat="1">
      <c r="B124"/>
      <c r="C124"/>
      <c r="D124"/>
      <c r="E124"/>
      <c r="F124"/>
      <c r="G124"/>
      <c r="H124"/>
      <c r="I124"/>
      <c r="J124"/>
      <c r="K124" s="147"/>
      <c r="L124" s="147"/>
      <c r="M124"/>
      <c r="N124"/>
      <c r="O124"/>
      <c r="P124"/>
      <c r="Q124"/>
      <c r="R124"/>
      <c r="S124"/>
      <c r="T124"/>
      <c r="U124" s="149"/>
      <c r="V124" s="149"/>
      <c r="W124"/>
      <c r="AB124" s="367"/>
    </row>
    <row r="125" spans="2:39" s="344" customFormat="1">
      <c r="B125"/>
      <c r="C125"/>
      <c r="D125"/>
      <c r="E125"/>
      <c r="F125"/>
      <c r="G125"/>
      <c r="H125"/>
      <c r="I125"/>
      <c r="J125"/>
      <c r="K125" s="147"/>
      <c r="L125" s="147"/>
      <c r="M125"/>
      <c r="N125"/>
      <c r="O125"/>
      <c r="P125"/>
      <c r="Q125"/>
      <c r="R125"/>
      <c r="S125"/>
      <c r="T125"/>
      <c r="U125" s="149"/>
      <c r="V125" s="149"/>
      <c r="W125"/>
      <c r="X125" s="349"/>
      <c r="Y125" s="349"/>
      <c r="Z125" s="349"/>
      <c r="AB125" s="345"/>
    </row>
    <row r="126" spans="2:39" ht="31.5" customHeight="1">
      <c r="X126" s="368"/>
      <c r="Y126" s="368"/>
      <c r="Z126" s="368"/>
    </row>
    <row r="127" spans="2:39" ht="31.5" customHeight="1">
      <c r="X127" s="368"/>
      <c r="Y127" s="368"/>
      <c r="Z127" s="368"/>
    </row>
    <row r="128" spans="2:39" ht="15">
      <c r="AM128" s="369" t="e">
        <f>#REF!+#REF!+#REF!</f>
        <v>#REF!</v>
      </c>
    </row>
    <row r="134" spans="24:46" ht="33.75" customHeight="1"/>
    <row r="135" spans="24:46" ht="26.25" customHeight="1"/>
    <row r="136" spans="24:46" ht="103.5" customHeight="1"/>
    <row r="141" spans="24:46" ht="54.75" customHeight="1"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</row>
    <row r="142" spans="24:46" ht="6" customHeight="1"/>
    <row r="146" spans="24:40">
      <c r="AB146" s="396"/>
    </row>
    <row r="147" spans="24:40">
      <c r="AB147" s="400"/>
    </row>
    <row r="148" spans="24:40">
      <c r="AB148" s="402"/>
    </row>
    <row r="149" spans="24:40">
      <c r="AB149" s="402"/>
    </row>
    <row r="150" spans="24:40">
      <c r="AB150" s="396"/>
    </row>
    <row r="151" spans="24:40">
      <c r="AB151" s="402"/>
    </row>
    <row r="152" spans="24:40">
      <c r="X152" s="407"/>
      <c r="Y152" s="407"/>
      <c r="Z152" s="407"/>
      <c r="AA152" s="407"/>
      <c r="AB152" s="408"/>
    </row>
    <row r="153" spans="24:40" ht="8.25" customHeight="1"/>
    <row r="155" spans="24:40" ht="17.25" customHeight="1"/>
    <row r="156" spans="24:40" ht="17.25" customHeight="1"/>
    <row r="157" spans="24:40" ht="17.25" customHeight="1"/>
    <row r="158" spans="24:40" ht="8.25" customHeight="1"/>
    <row r="159" spans="24:40" ht="55.5" customHeight="1">
      <c r="X159" s="380"/>
      <c r="Y159" s="380"/>
      <c r="Z159" s="380"/>
      <c r="AA159" s="380"/>
      <c r="AB159" s="380"/>
      <c r="AC159" s="380"/>
      <c r="AD159" s="380"/>
      <c r="AE159" s="380"/>
      <c r="AF159" s="380">
        <f t="shared" ref="AF159:AM159" si="6">AF178</f>
        <v>0</v>
      </c>
      <c r="AG159" s="380">
        <f t="shared" si="6"/>
        <v>0</v>
      </c>
      <c r="AH159" s="380">
        <f t="shared" si="6"/>
        <v>0</v>
      </c>
      <c r="AI159" s="380">
        <f t="shared" si="6"/>
        <v>0</v>
      </c>
      <c r="AJ159" s="380">
        <f t="shared" si="6"/>
        <v>0</v>
      </c>
      <c r="AK159" s="380">
        <f t="shared" si="6"/>
        <v>0</v>
      </c>
      <c r="AL159" s="380">
        <f t="shared" si="6"/>
        <v>0</v>
      </c>
      <c r="AM159" s="380">
        <f t="shared" si="6"/>
        <v>0</v>
      </c>
      <c r="AN159" s="380"/>
    </row>
    <row r="160" spans="24:40" ht="9" customHeight="1"/>
    <row r="161" spans="24:53">
      <c r="AB161" s="411"/>
    </row>
    <row r="163" spans="24:53">
      <c r="X163" s="177"/>
      <c r="Y163" s="177"/>
      <c r="Z163" s="177"/>
      <c r="AA163" s="177"/>
      <c r="AB163" s="417"/>
      <c r="AC163" s="186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</row>
    <row r="164" spans="24:53">
      <c r="X164" s="177"/>
      <c r="Y164" s="177"/>
      <c r="Z164" s="177"/>
      <c r="AA164" s="177"/>
      <c r="AB164" s="400"/>
      <c r="AC164" s="186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77"/>
      <c r="AT164" s="177"/>
      <c r="AU164" s="177"/>
      <c r="AV164" s="177"/>
      <c r="AW164" s="177"/>
      <c r="AX164" s="177"/>
      <c r="AY164" s="177"/>
      <c r="AZ164" s="177"/>
      <c r="BA164" s="177"/>
    </row>
    <row r="165" spans="24:53">
      <c r="X165" s="177"/>
      <c r="Y165" s="177"/>
      <c r="Z165" s="177"/>
      <c r="AA165" s="177"/>
      <c r="AB165" s="417"/>
      <c r="AC165" s="186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77"/>
    </row>
    <row r="166" spans="24:53">
      <c r="X166" s="177"/>
      <c r="Y166" s="177"/>
      <c r="Z166" s="177"/>
      <c r="AA166" s="177"/>
      <c r="AB166" s="417"/>
      <c r="AC166" s="186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</row>
    <row r="167" spans="24:53">
      <c r="X167" s="177"/>
      <c r="Y167" s="177"/>
      <c r="Z167" s="177"/>
      <c r="AA167" s="177"/>
      <c r="AB167" s="417"/>
      <c r="AC167" s="186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7"/>
      <c r="AR167" s="177"/>
      <c r="AS167" s="177"/>
      <c r="AT167" s="177"/>
      <c r="AU167" s="177"/>
      <c r="AV167" s="177"/>
      <c r="AW167" s="177"/>
      <c r="AX167" s="177"/>
      <c r="AY167" s="177"/>
      <c r="AZ167" s="177"/>
      <c r="BA167" s="177"/>
    </row>
    <row r="168" spans="24:53">
      <c r="X168" s="177"/>
      <c r="Y168" s="177"/>
      <c r="Z168" s="177"/>
      <c r="AA168" s="177"/>
      <c r="AB168" s="417"/>
      <c r="AC168" s="186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</row>
    <row r="169" spans="24:53">
      <c r="X169" s="408"/>
      <c r="Y169" s="408"/>
      <c r="Z169" s="408"/>
      <c r="AA169" s="408"/>
      <c r="AB169" s="424"/>
      <c r="AC169" s="425"/>
    </row>
    <row r="172" spans="24:53" ht="15" customHeight="1"/>
    <row r="178" spans="24:29" ht="55.5" customHeight="1"/>
    <row r="179" spans="24:29">
      <c r="X179" s="147"/>
      <c r="Y179" s="147"/>
      <c r="Z179" s="147"/>
      <c r="AA179" s="147"/>
      <c r="AB179" s="147"/>
    </row>
    <row r="180" spans="24:29">
      <c r="X180" s="438"/>
      <c r="Y180" s="438"/>
      <c r="Z180" s="438"/>
      <c r="AA180" s="147"/>
      <c r="AB180" s="147"/>
    </row>
    <row r="181" spans="24:29">
      <c r="X181" s="441"/>
      <c r="Y181" s="441"/>
      <c r="Z181" s="441"/>
      <c r="AA181" s="147"/>
      <c r="AB181" s="147"/>
    </row>
    <row r="182" spans="24:29">
      <c r="X182" s="438"/>
      <c r="Y182" s="438"/>
      <c r="Z182" s="438"/>
      <c r="AA182" s="147"/>
      <c r="AB182" s="147"/>
    </row>
    <row r="183" spans="24:29">
      <c r="X183" s="438"/>
      <c r="Y183" s="438"/>
      <c r="Z183" s="438"/>
      <c r="AA183" s="147"/>
      <c r="AB183" s="147"/>
    </row>
    <row r="184" spans="24:29">
      <c r="X184" s="438"/>
      <c r="Y184" s="438"/>
      <c r="Z184" s="438"/>
      <c r="AA184" s="147"/>
      <c r="AB184" s="147"/>
    </row>
    <row r="185" spans="24:29">
      <c r="X185" s="438"/>
      <c r="Y185" s="438"/>
      <c r="Z185" s="438"/>
      <c r="AA185" s="147"/>
      <c r="AB185" s="147"/>
    </row>
    <row r="186" spans="24:29">
      <c r="X186" s="445"/>
      <c r="Y186" s="445"/>
      <c r="Z186" s="445"/>
      <c r="AA186" s="147"/>
      <c r="AB186" s="695"/>
      <c r="AC186" s="696"/>
    </row>
    <row r="191" spans="24:29">
      <c r="X191" s="149"/>
      <c r="Y191" s="149"/>
      <c r="Z191" s="149"/>
    </row>
    <row r="196" spans="24:26">
      <c r="X196" s="177"/>
      <c r="Y196" s="177"/>
      <c r="Z196" s="177"/>
    </row>
    <row r="197" spans="24:26">
      <c r="X197" s="177"/>
      <c r="Y197" s="177"/>
      <c r="Z197" s="177"/>
    </row>
    <row r="198" spans="24:26">
      <c r="X198" s="177"/>
      <c r="Y198" s="177"/>
      <c r="Z198" s="177"/>
    </row>
  </sheetData>
  <mergeCells count="85">
    <mergeCell ref="B88:C88"/>
    <mergeCell ref="B89:C89"/>
    <mergeCell ref="B90:C90"/>
    <mergeCell ref="AB186:AC186"/>
    <mergeCell ref="Q95:T95"/>
    <mergeCell ref="R97:S97"/>
    <mergeCell ref="R98:S98"/>
    <mergeCell ref="R99:S99"/>
    <mergeCell ref="R100:S100"/>
    <mergeCell ref="R101:S101"/>
    <mergeCell ref="R102:S102"/>
    <mergeCell ref="B87:C87"/>
    <mergeCell ref="B71:C71"/>
    <mergeCell ref="B72:C72"/>
    <mergeCell ref="B73:C73"/>
    <mergeCell ref="F77:K77"/>
    <mergeCell ref="G78:M78"/>
    <mergeCell ref="I79:J79"/>
    <mergeCell ref="B82:C82"/>
    <mergeCell ref="B83:C83"/>
    <mergeCell ref="B84:C84"/>
    <mergeCell ref="B85:C85"/>
    <mergeCell ref="B86:C86"/>
    <mergeCell ref="B70:C70"/>
    <mergeCell ref="B52:C52"/>
    <mergeCell ref="B53:C53"/>
    <mergeCell ref="B54:C54"/>
    <mergeCell ref="B55:C55"/>
    <mergeCell ref="B56:C56"/>
    <mergeCell ref="B63:C63"/>
    <mergeCell ref="B66:C66"/>
    <mergeCell ref="B67:C67"/>
    <mergeCell ref="B68:C68"/>
    <mergeCell ref="B69:C69"/>
    <mergeCell ref="G60:M60"/>
    <mergeCell ref="B42:U42"/>
    <mergeCell ref="B45:C45"/>
    <mergeCell ref="B48:C48"/>
    <mergeCell ref="B49:C49"/>
    <mergeCell ref="B50:C50"/>
    <mergeCell ref="B51:C51"/>
    <mergeCell ref="D38:E38"/>
    <mergeCell ref="B41:U41"/>
    <mergeCell ref="W37:X37"/>
    <mergeCell ref="AI35:AI36"/>
    <mergeCell ref="AJ35:AJ36"/>
    <mergeCell ref="AK35:AK36"/>
    <mergeCell ref="AL35:AL36"/>
    <mergeCell ref="AM35:AM36"/>
    <mergeCell ref="B36:F36"/>
    <mergeCell ref="AC35:AC36"/>
    <mergeCell ref="AD35:AD36"/>
    <mergeCell ref="AE35:AE36"/>
    <mergeCell ref="AF35:AF36"/>
    <mergeCell ref="AG35:AG36"/>
    <mergeCell ref="AH35:AH36"/>
    <mergeCell ref="AD29:AE29"/>
    <mergeCell ref="W30:X30"/>
    <mergeCell ref="W35:W36"/>
    <mergeCell ref="X35:X36"/>
    <mergeCell ref="Y35:Y36"/>
    <mergeCell ref="Z35:Z36"/>
    <mergeCell ref="AA35:AA36"/>
    <mergeCell ref="AB35:AB36"/>
    <mergeCell ref="B25:C25"/>
    <mergeCell ref="W25:W26"/>
    <mergeCell ref="B26:C26"/>
    <mergeCell ref="B28:C28"/>
    <mergeCell ref="B29:C29"/>
    <mergeCell ref="B16:C16"/>
    <mergeCell ref="D39:U39"/>
    <mergeCell ref="B8:U8"/>
    <mergeCell ref="D12:P12"/>
    <mergeCell ref="B13:C13"/>
    <mergeCell ref="B14:C14"/>
    <mergeCell ref="B15:C15"/>
    <mergeCell ref="B27:C27"/>
    <mergeCell ref="B17:C17"/>
    <mergeCell ref="B18:C18"/>
    <mergeCell ref="B19:C19"/>
    <mergeCell ref="B20:C20"/>
    <mergeCell ref="B21:C21"/>
    <mergeCell ref="B22:C22"/>
    <mergeCell ref="B23:C23"/>
    <mergeCell ref="B24:C24"/>
  </mergeCells>
  <pageMargins left="0.35433070866141736" right="0.19685039370078741" top="0.74803149606299213" bottom="0.19685039370078741" header="0.31496062992125984" footer="0.19685039370078741"/>
  <pageSetup paperSize="260" scale="70" fitToHeight="3" orientation="landscape" horizontalDpi="240" verticalDpi="144" r:id="rId1"/>
  <headerFooter alignWithMargins="0"/>
  <rowBreaks count="1" manualBreakCount="1">
    <brk id="40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22"/>
  <sheetViews>
    <sheetView view="pageBreakPreview" topLeftCell="A22" zoomScale="78" zoomScaleSheetLayoutView="78" workbookViewId="0">
      <selection activeCell="Y7" sqref="Y7"/>
    </sheetView>
  </sheetViews>
  <sheetFormatPr defaultRowHeight="12.75"/>
  <cols>
    <col min="1" max="1" width="3.85546875" customWidth="1"/>
    <col min="2" max="2" width="15.28515625" customWidth="1"/>
    <col min="3" max="3" width="11.85546875" customWidth="1"/>
    <col min="4" max="4" width="10.28515625" customWidth="1"/>
    <col min="5" max="7" width="10.140625" customWidth="1"/>
    <col min="8" max="8" width="11.42578125" customWidth="1"/>
    <col min="9" max="9" width="10.140625" customWidth="1"/>
    <col min="10" max="10" width="11.28515625" style="177" customWidth="1"/>
    <col min="11" max="11" width="28" style="147" customWidth="1"/>
    <col min="12" max="12" width="11.42578125" style="147" hidden="1" customWidth="1"/>
    <col min="13" max="13" width="5.28515625" hidden="1" customWidth="1"/>
    <col min="14" max="15" width="5.140625" hidden="1" customWidth="1"/>
    <col min="16" max="16" width="6.85546875" hidden="1" customWidth="1"/>
    <col min="17" max="18" width="10.42578125" hidden="1" customWidth="1"/>
    <col min="19" max="19" width="10.42578125" customWidth="1"/>
    <col min="20" max="20" width="11.85546875" hidden="1" customWidth="1"/>
    <col min="21" max="21" width="18" hidden="1" customWidth="1"/>
    <col min="22" max="22" width="0" hidden="1" customWidth="1"/>
    <col min="23" max="23" width="11.5703125" hidden="1" customWidth="1"/>
    <col min="24" max="24" width="0" hidden="1" customWidth="1"/>
    <col min="25" max="25" width="10.140625" bestFit="1" customWidth="1"/>
    <col min="26" max="26" width="9.5703125" bestFit="1" customWidth="1"/>
  </cols>
  <sheetData>
    <row r="1" spans="1:256" ht="14.25">
      <c r="I1" s="153" t="s">
        <v>145</v>
      </c>
      <c r="J1" s="147"/>
    </row>
    <row r="2" spans="1:256">
      <c r="I2" s="177"/>
      <c r="J2" s="147"/>
    </row>
    <row r="3" spans="1:256" ht="14.25">
      <c r="I3" s="153" t="s">
        <v>1</v>
      </c>
      <c r="J3" s="452"/>
      <c r="K3" s="452"/>
      <c r="L3" s="452"/>
    </row>
    <row r="4" spans="1:256" ht="14.25">
      <c r="I4" s="153" t="s">
        <v>2</v>
      </c>
      <c r="J4" s="452"/>
      <c r="K4" s="452"/>
      <c r="L4" s="452"/>
    </row>
    <row r="5" spans="1:256" ht="15">
      <c r="I5" s="153" t="s">
        <v>3</v>
      </c>
      <c r="J5" s="154"/>
      <c r="K5" s="154"/>
      <c r="L5" s="453"/>
    </row>
    <row r="6" spans="1:256">
      <c r="K6"/>
      <c r="L6"/>
    </row>
    <row r="7" spans="1:256" ht="18.75">
      <c r="D7" s="454" t="s">
        <v>146</v>
      </c>
      <c r="E7" s="454"/>
      <c r="F7" s="454"/>
      <c r="G7" s="454"/>
      <c r="H7" s="454"/>
      <c r="I7" s="454"/>
      <c r="K7"/>
      <c r="L7"/>
      <c r="N7" s="455"/>
      <c r="O7" s="455"/>
    </row>
    <row r="8" spans="1:256" ht="14.25" customHeight="1">
      <c r="A8" s="456"/>
      <c r="B8" s="700" t="s">
        <v>147</v>
      </c>
      <c r="C8" s="700"/>
      <c r="D8" s="700"/>
      <c r="E8" s="700"/>
      <c r="F8" s="700"/>
      <c r="G8" s="700"/>
      <c r="H8" s="700"/>
      <c r="I8" s="456"/>
      <c r="J8" s="457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456"/>
      <c r="CN8" s="456"/>
      <c r="CO8" s="456"/>
      <c r="CP8" s="456"/>
      <c r="CQ8" s="456"/>
      <c r="CR8" s="456"/>
      <c r="CS8" s="456"/>
      <c r="CT8" s="456"/>
      <c r="CU8" s="456"/>
      <c r="CV8" s="456"/>
      <c r="CW8" s="456"/>
      <c r="CX8" s="456"/>
      <c r="CY8" s="456"/>
      <c r="CZ8" s="456"/>
      <c r="DA8" s="456"/>
      <c r="DB8" s="456"/>
      <c r="DC8" s="456"/>
      <c r="DD8" s="456"/>
      <c r="DE8" s="456"/>
      <c r="DF8" s="456"/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E8" s="456"/>
      <c r="EF8" s="456"/>
      <c r="EG8" s="456"/>
      <c r="EH8" s="456"/>
      <c r="EI8" s="456"/>
      <c r="EJ8" s="456"/>
      <c r="EK8" s="456"/>
      <c r="EL8" s="456"/>
      <c r="EM8" s="456"/>
      <c r="EN8" s="456"/>
      <c r="EO8" s="456"/>
      <c r="EP8" s="456"/>
      <c r="EQ8" s="456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6"/>
      <c r="FL8" s="456"/>
      <c r="FM8" s="456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56"/>
      <c r="GC8" s="456"/>
      <c r="GD8" s="456"/>
      <c r="GE8" s="456"/>
      <c r="GF8" s="456"/>
      <c r="GG8" s="456"/>
      <c r="GH8" s="456"/>
      <c r="GI8" s="456"/>
      <c r="GJ8" s="456"/>
      <c r="GK8" s="456"/>
      <c r="GL8" s="456"/>
      <c r="GM8" s="456"/>
      <c r="GN8" s="456"/>
      <c r="GO8" s="456"/>
      <c r="GP8" s="456"/>
      <c r="GQ8" s="456"/>
      <c r="GR8" s="456"/>
      <c r="GS8" s="456"/>
      <c r="GT8" s="456"/>
      <c r="GU8" s="456"/>
      <c r="GV8" s="456"/>
      <c r="GW8" s="456"/>
      <c r="GX8" s="456"/>
      <c r="GY8" s="456"/>
      <c r="GZ8" s="456"/>
      <c r="HA8" s="456"/>
      <c r="HB8" s="456"/>
      <c r="HC8" s="456"/>
      <c r="HD8" s="456"/>
      <c r="HE8" s="456"/>
      <c r="HF8" s="456"/>
      <c r="HG8" s="456"/>
      <c r="HH8" s="456"/>
      <c r="HI8" s="456"/>
      <c r="HJ8" s="456"/>
      <c r="HK8" s="456"/>
      <c r="HL8" s="456"/>
      <c r="HM8" s="456"/>
      <c r="HN8" s="456"/>
      <c r="HO8" s="456"/>
      <c r="HP8" s="456"/>
      <c r="HQ8" s="456"/>
      <c r="HR8" s="456"/>
      <c r="HS8" s="456"/>
      <c r="HT8" s="456"/>
      <c r="HU8" s="456"/>
      <c r="HV8" s="456"/>
      <c r="HW8" s="456"/>
      <c r="HX8" s="456"/>
      <c r="HY8" s="456"/>
      <c r="HZ8" s="456"/>
      <c r="IA8" s="456"/>
      <c r="IB8" s="456"/>
      <c r="IC8" s="456"/>
      <c r="ID8" s="456"/>
      <c r="IE8" s="456"/>
      <c r="IF8" s="456"/>
      <c r="IG8" s="456"/>
      <c r="IH8" s="456"/>
      <c r="II8" s="456"/>
      <c r="IJ8" s="456"/>
      <c r="IK8" s="456"/>
      <c r="IL8" s="456"/>
      <c r="IM8" s="456"/>
      <c r="IN8" s="456"/>
      <c r="IO8" s="456"/>
      <c r="IP8" s="456"/>
      <c r="IQ8" s="456"/>
      <c r="IR8" s="456"/>
      <c r="IS8" s="456"/>
      <c r="IT8" s="456"/>
      <c r="IU8" s="456"/>
      <c r="IV8" s="456"/>
    </row>
    <row r="9" spans="1:256" ht="13.5" customHeight="1">
      <c r="A9" s="456"/>
      <c r="B9" s="700" t="s">
        <v>148</v>
      </c>
      <c r="C9" s="700"/>
      <c r="D9" s="700"/>
      <c r="E9" s="700"/>
      <c r="F9" s="700"/>
      <c r="G9" s="700"/>
      <c r="H9" s="700"/>
      <c r="I9" s="456"/>
      <c r="J9" s="457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  <c r="DZ9" s="456"/>
      <c r="EA9" s="456"/>
      <c r="EB9" s="456"/>
      <c r="EC9" s="456"/>
      <c r="ED9" s="456"/>
      <c r="EE9" s="456"/>
      <c r="EF9" s="456"/>
      <c r="EG9" s="456"/>
      <c r="EH9" s="456"/>
      <c r="EI9" s="456"/>
      <c r="EJ9" s="456"/>
      <c r="EK9" s="456"/>
      <c r="EL9" s="456"/>
      <c r="EM9" s="456"/>
      <c r="EN9" s="456"/>
      <c r="EO9" s="456"/>
      <c r="EP9" s="456"/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6"/>
      <c r="FL9" s="456"/>
      <c r="FM9" s="456"/>
      <c r="FN9" s="456"/>
      <c r="FO9" s="456"/>
      <c r="FP9" s="456"/>
      <c r="FQ9" s="456"/>
      <c r="FR9" s="456"/>
      <c r="FS9" s="456"/>
      <c r="FT9" s="456"/>
      <c r="FU9" s="456"/>
      <c r="FV9" s="456"/>
      <c r="FW9" s="456"/>
      <c r="FX9" s="456"/>
      <c r="FY9" s="456"/>
      <c r="FZ9" s="456"/>
      <c r="GA9" s="456"/>
      <c r="GB9" s="456"/>
      <c r="GC9" s="456"/>
      <c r="GD9" s="456"/>
      <c r="GE9" s="456"/>
      <c r="GF9" s="456"/>
      <c r="GG9" s="456"/>
      <c r="GH9" s="456"/>
      <c r="GI9" s="456"/>
      <c r="GJ9" s="456"/>
      <c r="GK9" s="456"/>
      <c r="GL9" s="456"/>
      <c r="GM9" s="456"/>
      <c r="GN9" s="456"/>
      <c r="GO9" s="456"/>
      <c r="GP9" s="456"/>
      <c r="GQ9" s="456"/>
      <c r="GR9" s="456"/>
      <c r="GS9" s="456"/>
      <c r="GT9" s="456"/>
      <c r="GU9" s="456"/>
      <c r="GV9" s="456"/>
      <c r="GW9" s="456"/>
      <c r="GX9" s="456"/>
      <c r="GY9" s="456"/>
      <c r="GZ9" s="456"/>
      <c r="HA9" s="456"/>
      <c r="HB9" s="456"/>
      <c r="HC9" s="456"/>
      <c r="HD9" s="456"/>
      <c r="HE9" s="456"/>
      <c r="HF9" s="456"/>
      <c r="HG9" s="456"/>
      <c r="HH9" s="456"/>
      <c r="HI9" s="456"/>
      <c r="HJ9" s="456"/>
      <c r="HK9" s="456"/>
      <c r="HL9" s="456"/>
      <c r="HM9" s="456"/>
      <c r="HN9" s="456"/>
      <c r="HO9" s="456"/>
      <c r="HP9" s="456"/>
      <c r="HQ9" s="456"/>
      <c r="HR9" s="456"/>
      <c r="HS9" s="456"/>
      <c r="HT9" s="456"/>
      <c r="HU9" s="456"/>
      <c r="HV9" s="456"/>
      <c r="HW9" s="456"/>
      <c r="HX9" s="456"/>
      <c r="HY9" s="456"/>
      <c r="HZ9" s="456"/>
      <c r="IA9" s="456"/>
      <c r="IB9" s="456"/>
      <c r="IC9" s="456"/>
      <c r="ID9" s="456"/>
      <c r="IE9" s="456"/>
      <c r="IF9" s="456"/>
      <c r="IG9" s="456"/>
      <c r="IH9" s="456"/>
      <c r="II9" s="456"/>
      <c r="IJ9" s="456"/>
      <c r="IK9" s="456"/>
      <c r="IL9" s="456"/>
      <c r="IM9" s="456"/>
      <c r="IN9" s="456"/>
      <c r="IO9" s="456"/>
      <c r="IP9" s="456"/>
      <c r="IQ9" s="456"/>
      <c r="IR9" s="456"/>
      <c r="IS9" s="456"/>
      <c r="IT9" s="456"/>
      <c r="IU9" s="456"/>
      <c r="IV9" s="456"/>
    </row>
    <row r="10" spans="1:256" ht="5.25" customHeight="1">
      <c r="A10" s="456"/>
      <c r="B10" s="458"/>
      <c r="C10" s="458"/>
      <c r="D10" s="458"/>
      <c r="E10" s="458"/>
      <c r="F10" s="458"/>
      <c r="G10" s="458"/>
      <c r="H10" s="458"/>
      <c r="I10" s="456"/>
      <c r="J10" s="457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  <c r="DY10" s="456"/>
      <c r="DZ10" s="456"/>
      <c r="EA10" s="456"/>
      <c r="EB10" s="456"/>
      <c r="EC10" s="456"/>
      <c r="ED10" s="456"/>
      <c r="EE10" s="456"/>
      <c r="EF10" s="456"/>
      <c r="EG10" s="456"/>
      <c r="EH10" s="456"/>
      <c r="EI10" s="456"/>
      <c r="EJ10" s="456"/>
      <c r="EK10" s="456"/>
      <c r="EL10" s="456"/>
      <c r="EM10" s="456"/>
      <c r="EN10" s="456"/>
      <c r="EO10" s="456"/>
      <c r="EP10" s="456"/>
      <c r="EQ10" s="456"/>
      <c r="ER10" s="456"/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6"/>
      <c r="FL10" s="456"/>
      <c r="FM10" s="456"/>
      <c r="FN10" s="456"/>
      <c r="FO10" s="456"/>
      <c r="FP10" s="456"/>
      <c r="FQ10" s="456"/>
      <c r="FR10" s="456"/>
      <c r="FS10" s="456"/>
      <c r="FT10" s="456"/>
      <c r="FU10" s="456"/>
      <c r="FV10" s="456"/>
      <c r="FW10" s="456"/>
      <c r="FX10" s="456"/>
      <c r="FY10" s="456"/>
      <c r="FZ10" s="456"/>
      <c r="GA10" s="456"/>
      <c r="GB10" s="456"/>
      <c r="GC10" s="456"/>
      <c r="GD10" s="456"/>
      <c r="GE10" s="456"/>
      <c r="GF10" s="456"/>
      <c r="GG10" s="456"/>
      <c r="GH10" s="456"/>
      <c r="GI10" s="456"/>
      <c r="GJ10" s="456"/>
      <c r="GK10" s="456"/>
      <c r="GL10" s="456"/>
      <c r="GM10" s="456"/>
      <c r="GN10" s="456"/>
      <c r="GO10" s="456"/>
      <c r="GP10" s="456"/>
      <c r="GQ10" s="456"/>
      <c r="GR10" s="456"/>
      <c r="GS10" s="456"/>
      <c r="GT10" s="456"/>
      <c r="GU10" s="456"/>
      <c r="GV10" s="456"/>
      <c r="GW10" s="456"/>
      <c r="GX10" s="456"/>
      <c r="GY10" s="456"/>
      <c r="GZ10" s="456"/>
      <c r="HA10" s="456"/>
      <c r="HB10" s="456"/>
      <c r="HC10" s="456"/>
      <c r="HD10" s="456"/>
      <c r="HE10" s="456"/>
      <c r="HF10" s="456"/>
      <c r="HG10" s="456"/>
      <c r="HH10" s="456"/>
      <c r="HI10" s="456"/>
      <c r="HJ10" s="456"/>
      <c r="HK10" s="456"/>
      <c r="HL10" s="456"/>
      <c r="HM10" s="456"/>
      <c r="HN10" s="456"/>
      <c r="HO10" s="456"/>
      <c r="HP10" s="456"/>
      <c r="HQ10" s="456"/>
      <c r="HR10" s="456"/>
      <c r="HS10" s="456"/>
      <c r="HT10" s="456"/>
      <c r="HU10" s="456"/>
      <c r="HV10" s="456"/>
      <c r="HW10" s="456"/>
      <c r="HX10" s="456"/>
      <c r="HY10" s="456"/>
      <c r="HZ10" s="456"/>
      <c r="IA10" s="456"/>
      <c r="IB10" s="456"/>
      <c r="IC10" s="456"/>
      <c r="ID10" s="456"/>
      <c r="IE10" s="456"/>
      <c r="IF10" s="456"/>
      <c r="IG10" s="456"/>
      <c r="IH10" s="456"/>
      <c r="II10" s="456"/>
      <c r="IJ10" s="456"/>
      <c r="IK10" s="456"/>
      <c r="IL10" s="456"/>
      <c r="IM10" s="456"/>
      <c r="IN10" s="456"/>
      <c r="IO10" s="456"/>
      <c r="IP10" s="456"/>
      <c r="IQ10" s="456"/>
      <c r="IR10" s="456"/>
      <c r="IS10" s="456"/>
      <c r="IT10" s="456"/>
      <c r="IU10" s="456"/>
      <c r="IV10" s="456"/>
    </row>
    <row r="11" spans="1:256" ht="15.75">
      <c r="B11" s="701" t="s">
        <v>93</v>
      </c>
      <c r="C11" s="701"/>
      <c r="D11" s="701"/>
      <c r="E11" s="701"/>
      <c r="F11" s="701"/>
      <c r="G11" s="701"/>
      <c r="H11" s="701"/>
      <c r="I11" s="459"/>
      <c r="J11" s="460"/>
      <c r="K11" s="459"/>
      <c r="L11" s="459"/>
      <c r="M11" s="459"/>
      <c r="N11" s="459"/>
      <c r="O11" s="459"/>
    </row>
    <row r="12" spans="1:256" ht="4.5" customHeight="1">
      <c r="B12" s="338"/>
      <c r="C12" s="338"/>
      <c r="D12" s="338"/>
      <c r="E12" s="338"/>
      <c r="F12" s="338"/>
      <c r="G12" s="338"/>
      <c r="H12" s="338"/>
      <c r="I12" s="459"/>
      <c r="J12" s="460"/>
      <c r="K12" s="459"/>
      <c r="L12" s="459"/>
      <c r="M12" s="459"/>
      <c r="N12" s="459"/>
      <c r="O12" s="459"/>
    </row>
    <row r="13" spans="1:256" ht="15.75">
      <c r="C13" s="702">
        <f>[3]год!I3</f>
        <v>2018</v>
      </c>
      <c r="D13" s="701"/>
      <c r="E13" s="701"/>
      <c r="F13" s="701"/>
      <c r="G13" s="701"/>
      <c r="H13" s="461"/>
      <c r="I13" s="158"/>
      <c r="J13" s="462"/>
      <c r="K13" s="158"/>
      <c r="L13" s="158"/>
      <c r="M13" s="158"/>
      <c r="N13" s="158"/>
      <c r="O13" s="158"/>
    </row>
    <row r="14" spans="1:256" ht="85.5" customHeight="1">
      <c r="B14" s="703" t="s">
        <v>149</v>
      </c>
      <c r="C14" s="703"/>
      <c r="D14" s="703"/>
      <c r="E14" s="703"/>
      <c r="F14" s="703"/>
      <c r="G14" s="703"/>
      <c r="H14" s="703"/>
      <c r="I14" s="703"/>
      <c r="J14" s="703"/>
      <c r="K14" s="703"/>
      <c r="L14" s="158"/>
      <c r="M14" s="158"/>
      <c r="N14" s="158"/>
      <c r="O14" s="158"/>
      <c r="P14" s="4"/>
    </row>
    <row r="15" spans="1:256" ht="27.75" customHeight="1">
      <c r="A15" s="463"/>
      <c r="B15" s="699"/>
      <c r="C15" s="699"/>
      <c r="D15" s="221"/>
      <c r="E15" s="464"/>
      <c r="F15" s="464"/>
      <c r="G15" s="464"/>
      <c r="H15" s="465" t="s">
        <v>150</v>
      </c>
      <c r="I15" s="466" t="s">
        <v>151</v>
      </c>
      <c r="J15" s="467">
        <v>172</v>
      </c>
      <c r="K15" s="468" t="s">
        <v>152</v>
      </c>
      <c r="L15" s="464"/>
      <c r="M15" s="469"/>
      <c r="N15" s="469"/>
      <c r="O15" s="469"/>
      <c r="P15" s="469"/>
      <c r="Q15" s="470"/>
      <c r="R15" s="470"/>
      <c r="S15" s="470"/>
      <c r="T15" s="471"/>
      <c r="U15" s="471"/>
    </row>
    <row r="16" spans="1:256" ht="18.75" customHeight="1">
      <c r="A16" s="463"/>
      <c r="B16" s="705"/>
      <c r="C16" s="705"/>
      <c r="D16" s="221"/>
      <c r="E16" s="469"/>
      <c r="F16" s="472"/>
      <c r="G16" s="469"/>
      <c r="H16" s="469"/>
      <c r="I16" s="468" t="s">
        <v>153</v>
      </c>
      <c r="J16" s="473">
        <v>18</v>
      </c>
      <c r="K16" s="474" t="s">
        <v>154</v>
      </c>
      <c r="L16" s="469"/>
      <c r="M16" s="469"/>
      <c r="N16" s="469"/>
      <c r="O16" s="469"/>
      <c r="P16" s="469"/>
      <c r="Q16" s="475"/>
      <c r="R16" s="475"/>
      <c r="S16" s="475"/>
      <c r="T16" s="475"/>
      <c r="U16" s="476"/>
      <c r="W16" s="182"/>
    </row>
    <row r="17" spans="1:27" ht="18" customHeight="1">
      <c r="A17" s="463"/>
      <c r="B17" s="705"/>
      <c r="C17" s="705"/>
      <c r="D17" s="221"/>
      <c r="E17" s="477"/>
      <c r="F17" s="477"/>
      <c r="G17" s="477"/>
      <c r="H17" s="477"/>
      <c r="I17" s="468" t="s">
        <v>155</v>
      </c>
      <c r="J17" s="478">
        <v>-0.2</v>
      </c>
      <c r="K17" s="474" t="s">
        <v>154</v>
      </c>
      <c r="L17" s="469"/>
      <c r="M17" s="221"/>
      <c r="N17" s="221"/>
      <c r="O17" s="221"/>
      <c r="P17" s="221"/>
      <c r="Q17" s="477"/>
      <c r="R17" s="477"/>
      <c r="S17" s="477"/>
      <c r="T17" s="477"/>
      <c r="U17" s="477"/>
    </row>
    <row r="18" spans="1:27" ht="18.75" customHeight="1">
      <c r="A18" s="463"/>
      <c r="B18" s="706"/>
      <c r="C18" s="706"/>
      <c r="D18" s="221"/>
      <c r="E18" s="479"/>
      <c r="F18" s="479"/>
      <c r="G18" s="479"/>
      <c r="H18" s="479"/>
      <c r="I18" s="468" t="s">
        <v>156</v>
      </c>
      <c r="J18" s="473">
        <v>-24</v>
      </c>
      <c r="K18" s="474" t="s">
        <v>154</v>
      </c>
      <c r="L18" s="479"/>
      <c r="M18" s="221"/>
      <c r="N18" s="221"/>
      <c r="O18" s="221"/>
      <c r="P18" s="221"/>
      <c r="Q18" s="480"/>
      <c r="R18" s="480"/>
      <c r="S18" s="480"/>
      <c r="T18" s="480"/>
      <c r="U18" s="480"/>
    </row>
    <row r="19" spans="1:27" ht="96.75" customHeight="1">
      <c r="A19" s="463"/>
      <c r="B19" s="703" t="s">
        <v>157</v>
      </c>
      <c r="C19" s="703"/>
      <c r="D19" s="703"/>
      <c r="E19" s="703"/>
      <c r="F19" s="703"/>
      <c r="G19" s="703"/>
      <c r="H19" s="703"/>
      <c r="I19" s="703"/>
      <c r="J19" s="703"/>
      <c r="K19" s="459"/>
      <c r="L19" s="459"/>
      <c r="M19" s="459"/>
      <c r="N19" s="459"/>
      <c r="O19" s="469"/>
      <c r="P19" s="481"/>
      <c r="Q19" s="482"/>
      <c r="R19" s="482"/>
      <c r="S19" s="482"/>
      <c r="T19" s="483"/>
      <c r="U19" s="483"/>
    </row>
    <row r="20" spans="1:27" ht="4.5" customHeight="1">
      <c r="A20" s="463"/>
      <c r="B20" s="484"/>
      <c r="C20" s="484"/>
      <c r="D20" s="484"/>
      <c r="E20" s="484"/>
      <c r="F20" s="484"/>
      <c r="G20" s="484"/>
      <c r="H20" s="484"/>
      <c r="I20" s="484"/>
      <c r="J20" s="485"/>
      <c r="K20" s="459"/>
      <c r="L20" s="459"/>
      <c r="M20" s="459"/>
      <c r="N20" s="459"/>
      <c r="O20" s="469"/>
      <c r="P20" s="481"/>
      <c r="Q20" s="482"/>
      <c r="R20" s="482"/>
      <c r="S20" s="482"/>
      <c r="T20" s="483"/>
      <c r="U20" s="483"/>
    </row>
    <row r="21" spans="1:27" ht="19.5" customHeight="1">
      <c r="A21" s="463"/>
      <c r="B21" s="486" t="s">
        <v>158</v>
      </c>
      <c r="C21" s="487">
        <v>106.133</v>
      </c>
      <c r="D21" s="488" t="s">
        <v>159</v>
      </c>
      <c r="E21" s="489" t="s">
        <v>160</v>
      </c>
      <c r="F21" s="489"/>
      <c r="G21" s="488"/>
      <c r="H21" s="488"/>
      <c r="I21" s="490"/>
      <c r="J21" s="491"/>
      <c r="K21" s="492"/>
      <c r="L21" s="493"/>
      <c r="M21" s="493"/>
      <c r="N21" s="493"/>
      <c r="O21" s="493"/>
      <c r="P21" s="493"/>
      <c r="Q21" s="493"/>
      <c r="R21" s="493"/>
      <c r="S21" s="493"/>
      <c r="T21" s="494"/>
      <c r="U21" s="494"/>
    </row>
    <row r="22" spans="1:27" ht="19.5" customHeight="1">
      <c r="A22" s="463"/>
      <c r="B22" s="486" t="s">
        <v>161</v>
      </c>
      <c r="C22" s="468">
        <v>0.437</v>
      </c>
      <c r="D22" s="488" t="str">
        <f>D21</f>
        <v>Гкал/год</v>
      </c>
      <c r="E22" s="707" t="s">
        <v>162</v>
      </c>
      <c r="F22" s="707"/>
      <c r="G22" s="707"/>
      <c r="H22" s="707"/>
      <c r="I22" s="490"/>
      <c r="J22" s="495"/>
      <c r="K22" s="492"/>
      <c r="L22" s="493"/>
      <c r="M22" s="493"/>
      <c r="N22" s="493"/>
      <c r="O22" s="493"/>
      <c r="P22" s="493"/>
      <c r="Q22" s="493"/>
      <c r="R22" s="493"/>
      <c r="S22" s="493"/>
      <c r="T22" s="494"/>
      <c r="U22" s="494"/>
    </row>
    <row r="23" spans="1:27" ht="16.5">
      <c r="A23" s="463"/>
      <c r="B23" s="486" t="s">
        <v>163</v>
      </c>
      <c r="C23" s="468">
        <v>14.428000000000001</v>
      </c>
      <c r="D23" s="488" t="s">
        <v>159</v>
      </c>
      <c r="E23" s="489" t="s">
        <v>164</v>
      </c>
      <c r="F23" s="488"/>
      <c r="G23" s="488"/>
      <c r="H23" s="488"/>
      <c r="I23" s="496"/>
      <c r="J23" s="497"/>
      <c r="K23" s="221"/>
      <c r="L23" s="498"/>
      <c r="M23" s="221"/>
      <c r="N23" s="221"/>
      <c r="O23" s="221"/>
      <c r="P23" s="221"/>
      <c r="Q23" s="499"/>
      <c r="R23" s="499"/>
      <c r="S23" s="499"/>
      <c r="T23" s="500"/>
      <c r="U23" s="500"/>
      <c r="W23" s="182"/>
    </row>
    <row r="24" spans="1:27" ht="16.5">
      <c r="A24" s="463"/>
      <c r="B24" s="486" t="s">
        <v>165</v>
      </c>
      <c r="C24" s="501">
        <v>3.4329999999999998</v>
      </c>
      <c r="D24" s="488" t="s">
        <v>159</v>
      </c>
      <c r="E24" s="489" t="s">
        <v>166</v>
      </c>
      <c r="F24" s="488"/>
      <c r="G24" s="488"/>
      <c r="H24" s="488"/>
      <c r="I24" s="465"/>
      <c r="J24" s="497"/>
      <c r="K24" s="221"/>
      <c r="L24" s="479"/>
      <c r="M24" s="221"/>
      <c r="N24" s="221"/>
      <c r="O24" s="221"/>
      <c r="P24" s="221"/>
      <c r="Q24" s="502"/>
      <c r="R24" s="502"/>
      <c r="S24" s="502"/>
      <c r="T24" s="441"/>
      <c r="U24" s="503"/>
      <c r="AA24" s="177"/>
    </row>
    <row r="25" spans="1:27" ht="19.5" customHeight="1">
      <c r="A25" s="489" t="s">
        <v>167</v>
      </c>
      <c r="C25" s="486"/>
      <c r="D25" s="504">
        <f>C21+C23+C24</f>
        <v>123.994</v>
      </c>
      <c r="E25" s="488" t="s">
        <v>159</v>
      </c>
      <c r="F25" s="488"/>
      <c r="G25" s="488"/>
      <c r="H25" s="488"/>
      <c r="I25" s="505"/>
      <c r="J25" s="497"/>
      <c r="K25" s="221"/>
      <c r="L25" s="221"/>
      <c r="M25" s="221"/>
      <c r="N25" s="221"/>
      <c r="O25" s="221"/>
      <c r="P25" s="221"/>
      <c r="Q25" s="506"/>
      <c r="R25" s="507"/>
      <c r="S25" s="507"/>
      <c r="T25" s="507"/>
      <c r="U25" s="503"/>
    </row>
    <row r="26" spans="1:27" ht="25.5">
      <c r="A26" s="463"/>
      <c r="B26" s="508" t="s">
        <v>168</v>
      </c>
      <c r="C26" s="509">
        <v>1474034.77</v>
      </c>
      <c r="D26" s="510" t="s">
        <v>169</v>
      </c>
      <c r="E26" s="489" t="s">
        <v>170</v>
      </c>
      <c r="F26" s="488"/>
      <c r="G26" s="488"/>
      <c r="H26" s="488"/>
      <c r="I26" s="505"/>
      <c r="J26" s="497"/>
      <c r="K26" s="314"/>
      <c r="L26" s="511" t="s">
        <v>171</v>
      </c>
      <c r="M26" s="511" t="s">
        <v>171</v>
      </c>
      <c r="N26" s="511" t="s">
        <v>171</v>
      </c>
      <c r="O26" s="511" t="s">
        <v>171</v>
      </c>
      <c r="P26" s="511" t="s">
        <v>171</v>
      </c>
      <c r="Q26" s="511" t="s">
        <v>171</v>
      </c>
      <c r="R26" s="511" t="s">
        <v>171</v>
      </c>
      <c r="S26" s="511" t="s">
        <v>172</v>
      </c>
      <c r="T26" s="512"/>
      <c r="U26" s="513"/>
      <c r="W26" s="182"/>
      <c r="AA26" s="177"/>
    </row>
    <row r="27" spans="1:27" ht="13.5" customHeight="1">
      <c r="A27" s="463"/>
      <c r="B27" s="508" t="s">
        <v>173</v>
      </c>
      <c r="C27" s="509">
        <v>6205.9</v>
      </c>
      <c r="D27" s="510" t="s">
        <v>169</v>
      </c>
      <c r="E27" s="489" t="s">
        <v>174</v>
      </c>
      <c r="F27" s="488"/>
      <c r="G27" s="488"/>
      <c r="H27" s="488"/>
      <c r="I27" s="505"/>
      <c r="J27" s="497"/>
      <c r="K27" s="221"/>
      <c r="L27" s="514"/>
      <c r="M27" s="221"/>
      <c r="N27" s="221"/>
      <c r="O27" s="221"/>
      <c r="P27" s="221"/>
      <c r="Q27" s="506"/>
      <c r="R27" s="506"/>
      <c r="S27" s="314"/>
      <c r="T27" s="515"/>
      <c r="U27" s="513"/>
      <c r="W27" s="182"/>
    </row>
    <row r="28" spans="1:27" ht="18">
      <c r="A28" s="463"/>
      <c r="B28" s="516" t="s">
        <v>175</v>
      </c>
      <c r="C28" s="517">
        <v>1047860.69</v>
      </c>
      <c r="D28" s="510" t="s">
        <v>169</v>
      </c>
      <c r="E28" s="489" t="s">
        <v>176</v>
      </c>
      <c r="F28" s="488"/>
      <c r="G28" s="488"/>
      <c r="H28" s="488"/>
      <c r="I28" s="488"/>
      <c r="J28" s="518"/>
      <c r="K28" s="505"/>
      <c r="L28" s="221"/>
      <c r="M28" s="221"/>
      <c r="N28" s="221"/>
      <c r="O28" s="221"/>
      <c r="P28" s="221"/>
      <c r="Q28" s="506"/>
      <c r="R28" s="507"/>
      <c r="S28" s="314"/>
      <c r="T28" s="503"/>
      <c r="U28" s="506"/>
    </row>
    <row r="29" spans="1:27" ht="18">
      <c r="A29" s="377"/>
      <c r="B29" s="508" t="s">
        <v>177</v>
      </c>
      <c r="C29" s="519">
        <v>211557.33</v>
      </c>
      <c r="D29" s="510" t="s">
        <v>169</v>
      </c>
      <c r="E29" s="489" t="s">
        <v>178</v>
      </c>
      <c r="F29" s="488"/>
      <c r="G29" s="488"/>
      <c r="H29" s="488"/>
      <c r="I29" s="488"/>
      <c r="J29" s="518"/>
      <c r="K29" s="520"/>
      <c r="L29" s="291"/>
      <c r="M29" s="324"/>
      <c r="N29" s="292"/>
      <c r="O29" s="292"/>
      <c r="P29" s="292"/>
      <c r="Q29" s="147"/>
      <c r="R29" s="147"/>
      <c r="S29" s="314"/>
      <c r="T29" s="147"/>
      <c r="U29" s="147"/>
      <c r="Y29" s="521"/>
      <c r="Z29" s="522"/>
      <c r="AA29" s="522"/>
    </row>
    <row r="30" spans="1:27" ht="18">
      <c r="A30" s="377"/>
      <c r="B30" s="508" t="s">
        <v>179</v>
      </c>
      <c r="C30" s="523">
        <v>41854.75</v>
      </c>
      <c r="D30" s="510" t="s">
        <v>180</v>
      </c>
      <c r="E30" s="489" t="s">
        <v>181</v>
      </c>
      <c r="F30" s="453"/>
      <c r="G30" s="453"/>
      <c r="H30" s="453"/>
      <c r="I30" s="453"/>
      <c r="J30" s="524"/>
      <c r="K30" s="520"/>
      <c r="L30" s="291"/>
      <c r="M30" s="324"/>
      <c r="N30" s="292"/>
      <c r="O30" s="292"/>
      <c r="P30" s="292"/>
      <c r="Q30" s="147"/>
      <c r="R30" s="147"/>
      <c r="S30" s="314"/>
      <c r="T30" s="147"/>
      <c r="U30" s="147"/>
    </row>
    <row r="31" spans="1:27" ht="19.5" customHeight="1">
      <c r="A31" s="489" t="s">
        <v>182</v>
      </c>
      <c r="C31" s="486"/>
      <c r="D31" s="525">
        <f>C26+C27+C29+C30</f>
        <v>1733652.75</v>
      </c>
      <c r="E31" s="468" t="s">
        <v>180</v>
      </c>
      <c r="F31" s="488"/>
      <c r="G31" s="488"/>
      <c r="H31" s="488"/>
      <c r="I31" s="505"/>
      <c r="J31" s="497"/>
      <c r="K31" s="221"/>
      <c r="L31" s="221"/>
      <c r="M31" s="221"/>
      <c r="N31" s="221"/>
      <c r="O31" s="221"/>
      <c r="P31" s="221"/>
      <c r="Q31" s="506"/>
      <c r="R31" s="507"/>
      <c r="S31" s="507"/>
      <c r="T31" s="507"/>
      <c r="U31" s="507"/>
    </row>
    <row r="32" spans="1:27" s="187" customFormat="1" ht="10.5" customHeight="1">
      <c r="A32" s="526"/>
      <c r="B32" s="527"/>
      <c r="C32" s="528"/>
      <c r="D32" s="528"/>
      <c r="E32" s="529"/>
      <c r="F32" s="528"/>
      <c r="G32" s="528"/>
      <c r="H32" s="528"/>
      <c r="I32" s="528"/>
      <c r="J32" s="530"/>
      <c r="K32" s="530"/>
      <c r="L32" s="531"/>
      <c r="M32" s="532"/>
      <c r="N32" s="530"/>
      <c r="O32" s="530"/>
      <c r="P32" s="530"/>
      <c r="Q32" s="533"/>
      <c r="R32" s="533"/>
      <c r="S32" s="533"/>
      <c r="T32" s="533"/>
      <c r="U32" s="534"/>
      <c r="W32" s="535"/>
    </row>
    <row r="33" spans="1:25" s="187" customFormat="1" ht="18.75">
      <c r="A33" s="526"/>
      <c r="B33" s="527"/>
      <c r="C33" s="528"/>
      <c r="D33" s="528"/>
      <c r="E33" s="536"/>
      <c r="F33" s="536"/>
      <c r="G33" s="536"/>
      <c r="H33" s="536"/>
      <c r="I33" s="536"/>
      <c r="J33" s="537"/>
      <c r="K33" s="536"/>
      <c r="L33" s="531"/>
      <c r="M33" s="538"/>
      <c r="N33" s="530"/>
      <c r="O33" s="530"/>
      <c r="P33" s="530"/>
      <c r="Q33" s="533"/>
      <c r="R33" s="533"/>
      <c r="S33" s="533"/>
      <c r="T33" s="533"/>
      <c r="U33" s="533"/>
    </row>
    <row r="34" spans="1:25" s="187" customFormat="1" ht="18.75">
      <c r="A34" s="526"/>
      <c r="B34" s="527"/>
      <c r="C34" s="528"/>
      <c r="D34" s="528"/>
      <c r="E34" s="536"/>
      <c r="F34" s="536"/>
      <c r="G34" s="536"/>
      <c r="H34" s="539"/>
      <c r="I34" s="536"/>
      <c r="J34" s="537"/>
      <c r="K34" s="536"/>
      <c r="L34" s="531"/>
      <c r="M34" s="538"/>
      <c r="N34" s="530"/>
      <c r="O34" s="530"/>
      <c r="P34" s="530"/>
      <c r="Q34" s="533"/>
      <c r="R34" s="533"/>
      <c r="S34" s="533"/>
      <c r="T34" s="533"/>
      <c r="U34" s="533"/>
    </row>
    <row r="35" spans="1:25" s="187" customFormat="1" ht="18.75">
      <c r="A35" s="526"/>
      <c r="B35" s="540" t="s">
        <v>183</v>
      </c>
      <c r="C35" s="541">
        <v>190743.12400000001</v>
      </c>
      <c r="D35" s="528" t="s">
        <v>117</v>
      </c>
      <c r="E35" s="542" t="s">
        <v>184</v>
      </c>
      <c r="F35" s="543"/>
      <c r="G35" s="544"/>
      <c r="H35" s="544"/>
      <c r="I35" s="544"/>
      <c r="J35" s="545"/>
      <c r="K35" s="546"/>
      <c r="L35" s="531"/>
      <c r="M35" s="538"/>
      <c r="N35" s="530"/>
      <c r="O35" s="530"/>
      <c r="P35" s="530"/>
      <c r="Q35" s="533"/>
      <c r="R35" s="533"/>
      <c r="S35" s="533"/>
      <c r="T35" s="533"/>
      <c r="U35" s="533"/>
    </row>
    <row r="36" spans="1:25" ht="15">
      <c r="A36" s="377"/>
      <c r="B36" s="547" t="s">
        <v>185</v>
      </c>
      <c r="C36" s="548">
        <v>143889.33900000001</v>
      </c>
      <c r="D36" s="322" t="s">
        <v>117</v>
      </c>
      <c r="E36" s="489" t="s">
        <v>186</v>
      </c>
      <c r="F36" s="453"/>
      <c r="G36" s="453"/>
      <c r="H36" s="453"/>
      <c r="I36" s="453"/>
      <c r="J36" s="524"/>
      <c r="K36" s="292"/>
      <c r="L36" s="291"/>
      <c r="M36" s="324"/>
      <c r="N36" s="292"/>
      <c r="O36" s="292"/>
      <c r="P36" s="292"/>
      <c r="Q36" s="147"/>
      <c r="R36" s="147"/>
      <c r="S36" s="147"/>
      <c r="T36" s="147"/>
      <c r="U36" s="147"/>
    </row>
    <row r="37" spans="1:25" ht="15">
      <c r="A37" s="377"/>
      <c r="B37" s="547" t="s">
        <v>187</v>
      </c>
      <c r="C37" s="541">
        <v>25968.739000000001</v>
      </c>
      <c r="D37" s="322" t="s">
        <v>117</v>
      </c>
      <c r="E37" s="489" t="s">
        <v>188</v>
      </c>
      <c r="F37" s="453"/>
      <c r="G37" s="453"/>
      <c r="H37" s="453"/>
      <c r="I37" s="549"/>
      <c r="J37" s="520"/>
      <c r="K37" s="292"/>
      <c r="L37" s="291"/>
      <c r="M37" s="324"/>
      <c r="N37" s="292"/>
      <c r="O37" s="292"/>
      <c r="P37" s="292"/>
      <c r="Q37" s="147"/>
      <c r="R37" s="147"/>
      <c r="S37" s="147"/>
      <c r="T37" s="147"/>
      <c r="U37" s="147"/>
    </row>
    <row r="38" spans="1:25" ht="15">
      <c r="A38" s="377"/>
      <c r="B38" s="547" t="s">
        <v>189</v>
      </c>
      <c r="C38" s="550">
        <v>6153.9679999999998</v>
      </c>
      <c r="D38" s="322" t="s">
        <v>117</v>
      </c>
      <c r="E38" s="489" t="s">
        <v>190</v>
      </c>
      <c r="F38" s="488"/>
      <c r="G38" s="488"/>
      <c r="H38" s="488"/>
      <c r="I38" s="549"/>
      <c r="J38" s="520"/>
      <c r="K38" s="292"/>
      <c r="L38" s="291"/>
      <c r="M38" s="324"/>
      <c r="N38" s="292"/>
      <c r="O38" s="292"/>
      <c r="P38" s="292"/>
      <c r="Q38" s="147"/>
      <c r="R38" s="147"/>
      <c r="S38" s="147"/>
      <c r="T38" s="147"/>
      <c r="U38" s="147"/>
    </row>
    <row r="39" spans="1:25" ht="15">
      <c r="A39" s="377"/>
      <c r="B39" s="453" t="s">
        <v>191</v>
      </c>
      <c r="C39" s="551"/>
      <c r="D39" s="551"/>
      <c r="E39" s="551"/>
      <c r="F39" s="551"/>
      <c r="G39" s="551"/>
      <c r="H39" s="322"/>
      <c r="I39" s="322"/>
      <c r="J39" s="292"/>
      <c r="K39" s="292"/>
      <c r="L39" s="291"/>
      <c r="M39" s="324"/>
      <c r="N39" s="292"/>
      <c r="O39" s="292"/>
      <c r="P39" s="292"/>
      <c r="Q39" s="147"/>
      <c r="R39" s="147"/>
      <c r="S39" s="147"/>
      <c r="T39" s="147"/>
      <c r="U39" s="147"/>
      <c r="Y39" s="177"/>
    </row>
    <row r="40" spans="1:25" ht="21" customHeight="1">
      <c r="A40" s="377"/>
      <c r="B40" s="552"/>
      <c r="C40" s="322"/>
      <c r="D40" s="322"/>
      <c r="E40" s="322"/>
      <c r="F40" s="322"/>
      <c r="G40" s="322"/>
      <c r="H40" s="322"/>
      <c r="I40" s="322"/>
      <c r="J40" s="292"/>
      <c r="K40" s="292"/>
      <c r="L40" s="291"/>
      <c r="M40" s="324"/>
      <c r="N40" s="292"/>
      <c r="O40" s="292"/>
      <c r="P40" s="292"/>
      <c r="Q40" s="147"/>
      <c r="R40" s="147"/>
      <c r="S40" s="147"/>
      <c r="T40" s="147"/>
      <c r="U40" s="147"/>
    </row>
    <row r="41" spans="1:25" ht="21" customHeight="1">
      <c r="A41" s="377"/>
      <c r="B41" s="323"/>
      <c r="C41" s="322"/>
      <c r="D41" s="322"/>
      <c r="E41" s="322"/>
      <c r="F41" s="322"/>
      <c r="G41" s="322"/>
      <c r="H41" s="322"/>
      <c r="I41" s="322"/>
      <c r="J41" s="292"/>
      <c r="K41" s="292"/>
      <c r="L41" s="291"/>
      <c r="M41" s="324"/>
      <c r="N41" s="292"/>
      <c r="O41" s="292"/>
      <c r="P41" s="292"/>
      <c r="Q41" s="374"/>
      <c r="R41" s="147"/>
      <c r="S41" s="147"/>
      <c r="T41" s="147"/>
      <c r="U41" s="147"/>
    </row>
    <row r="42" spans="1:25" ht="15.75">
      <c r="A42" s="377"/>
      <c r="B42" s="547" t="s">
        <v>192</v>
      </c>
      <c r="C42" s="327">
        <v>0.1288</v>
      </c>
      <c r="D42" s="553" t="s">
        <v>193</v>
      </c>
      <c r="E42" s="453" t="s">
        <v>194</v>
      </c>
      <c r="F42" s="453"/>
      <c r="G42" s="453"/>
      <c r="H42" s="453"/>
      <c r="I42" s="453"/>
      <c r="J42" s="554"/>
      <c r="K42" s="292"/>
      <c r="L42" s="291"/>
      <c r="M42" s="324"/>
      <c r="N42" s="292"/>
      <c r="O42" s="292"/>
      <c r="P42" s="292"/>
      <c r="Q42" s="147"/>
      <c r="R42" s="147"/>
      <c r="S42" s="147"/>
      <c r="T42" s="147"/>
      <c r="U42" s="147"/>
    </row>
    <row r="43" spans="1:25" ht="15">
      <c r="A43" s="377"/>
      <c r="B43" s="547"/>
      <c r="C43" s="322"/>
      <c r="D43" s="553"/>
      <c r="E43" s="453" t="s">
        <v>195</v>
      </c>
      <c r="F43" s="453"/>
      <c r="G43" s="453"/>
      <c r="H43" s="453"/>
      <c r="I43" s="453"/>
      <c r="J43" s="554"/>
      <c r="K43" s="292"/>
      <c r="L43" s="291"/>
      <c r="M43" s="324"/>
      <c r="N43" s="292"/>
      <c r="O43" s="292"/>
      <c r="P43" s="292"/>
      <c r="Q43" s="147"/>
      <c r="R43" s="147"/>
      <c r="S43" s="147"/>
      <c r="T43" s="147"/>
      <c r="U43" s="147"/>
    </row>
    <row r="44" spans="1:25" ht="15.75" customHeight="1">
      <c r="A44" s="377"/>
      <c r="B44" s="547" t="s">
        <v>196</v>
      </c>
      <c r="C44" s="480">
        <v>0.13730000000000001</v>
      </c>
      <c r="D44" s="553" t="s">
        <v>197</v>
      </c>
      <c r="E44" s="489" t="s">
        <v>198</v>
      </c>
      <c r="F44" s="555"/>
      <c r="G44" s="555"/>
      <c r="H44" s="555"/>
      <c r="I44" s="555"/>
      <c r="J44" s="556"/>
      <c r="K44" s="292"/>
      <c r="L44" s="292"/>
      <c r="M44" s="324"/>
      <c r="N44" s="292"/>
      <c r="O44" s="292"/>
      <c r="P44" s="292"/>
      <c r="Q44" s="557"/>
      <c r="R44" s="147"/>
      <c r="S44" s="147"/>
      <c r="T44" s="147"/>
      <c r="U44" s="147"/>
    </row>
    <row r="45" spans="1:25" ht="15">
      <c r="A45" s="558"/>
      <c r="B45" s="547"/>
      <c r="C45" s="559"/>
      <c r="D45" s="553"/>
      <c r="E45" s="489" t="s">
        <v>199</v>
      </c>
      <c r="F45" s="555"/>
      <c r="G45" s="555"/>
      <c r="H45" s="555"/>
      <c r="I45" s="555"/>
      <c r="J45" s="556"/>
      <c r="K45" s="559"/>
      <c r="L45" s="560"/>
      <c r="M45" s="561"/>
      <c r="N45" s="562"/>
      <c r="O45" s="563"/>
      <c r="P45" s="330"/>
      <c r="Q45" s="564"/>
      <c r="R45" s="565"/>
      <c r="S45" s="147"/>
      <c r="T45" s="147"/>
      <c r="U45" s="147"/>
    </row>
    <row r="46" spans="1:25" ht="15.75">
      <c r="A46" s="147"/>
      <c r="B46" s="547" t="s">
        <v>200</v>
      </c>
      <c r="C46" s="566">
        <v>0.12280000000000001</v>
      </c>
      <c r="D46" s="553" t="s">
        <v>193</v>
      </c>
      <c r="E46" s="453" t="s">
        <v>201</v>
      </c>
      <c r="F46" s="453"/>
      <c r="G46" s="453"/>
      <c r="H46" s="453"/>
      <c r="I46" s="453"/>
      <c r="J46" s="554"/>
      <c r="K46" s="422"/>
      <c r="M46" s="147"/>
      <c r="N46" s="567"/>
      <c r="O46" s="568"/>
      <c r="P46" s="567"/>
      <c r="Q46" s="147"/>
      <c r="R46" s="147"/>
      <c r="S46" s="147"/>
      <c r="T46" s="147"/>
      <c r="U46" s="147"/>
    </row>
    <row r="47" spans="1:25" ht="15">
      <c r="A47" s="147"/>
      <c r="B47" s="547"/>
      <c r="C47" s="558"/>
      <c r="D47" s="553"/>
      <c r="E47" s="453" t="s">
        <v>202</v>
      </c>
      <c r="F47" s="453"/>
      <c r="G47" s="453"/>
      <c r="H47" s="453"/>
      <c r="I47" s="453"/>
      <c r="J47" s="554"/>
      <c r="K47" s="393"/>
      <c r="M47" s="147"/>
      <c r="N47" s="147"/>
      <c r="O47" s="393"/>
      <c r="P47" s="393"/>
      <c r="Q47" s="147"/>
      <c r="R47" s="147"/>
      <c r="S47" s="147"/>
      <c r="T47" s="147"/>
      <c r="U47" s="147"/>
    </row>
    <row r="48" spans="1:25" ht="15.75">
      <c r="A48" s="147"/>
      <c r="B48" s="547" t="s">
        <v>203</v>
      </c>
      <c r="C48" s="566">
        <v>0.14710000000000001</v>
      </c>
      <c r="D48" s="553" t="s">
        <v>204</v>
      </c>
      <c r="E48" s="453" t="s">
        <v>205</v>
      </c>
      <c r="F48" s="453"/>
      <c r="G48" s="453"/>
      <c r="H48" s="453"/>
      <c r="I48" s="453"/>
      <c r="J48" s="554"/>
      <c r="K48" s="414"/>
      <c r="M48" s="147"/>
      <c r="N48" s="147"/>
      <c r="O48" s="383"/>
      <c r="P48" s="147"/>
      <c r="Q48" s="393"/>
      <c r="R48" s="147"/>
      <c r="S48" s="147"/>
      <c r="T48" s="147"/>
      <c r="U48" s="147"/>
    </row>
    <row r="49" spans="1:18" ht="15">
      <c r="A49" s="147"/>
      <c r="B49" s="147"/>
      <c r="C49" s="558"/>
      <c r="D49" s="147"/>
      <c r="E49" s="453" t="s">
        <v>206</v>
      </c>
      <c r="F49" s="453"/>
      <c r="G49" s="453"/>
      <c r="H49" s="453"/>
      <c r="I49" s="453"/>
      <c r="J49" s="554"/>
      <c r="M49" s="147"/>
      <c r="N49" s="147"/>
      <c r="O49" s="147"/>
      <c r="P49" s="147"/>
      <c r="Q49" s="393"/>
      <c r="R49" s="147"/>
    </row>
    <row r="50" spans="1:18" ht="15">
      <c r="A50" s="147"/>
      <c r="B50" s="453" t="s">
        <v>207</v>
      </c>
      <c r="C50" s="569"/>
      <c r="D50" s="510"/>
      <c r="E50" s="453"/>
      <c r="F50" s="453"/>
      <c r="G50" s="453"/>
      <c r="H50" s="453"/>
      <c r="P50" s="147"/>
      <c r="Q50" s="393"/>
      <c r="R50" s="147"/>
    </row>
    <row r="51" spans="1:18" ht="21" customHeight="1">
      <c r="A51" s="147"/>
      <c r="B51" s="570"/>
      <c r="E51" s="468" t="s">
        <v>208</v>
      </c>
      <c r="F51" s="468" t="s">
        <v>209</v>
      </c>
      <c r="G51" s="571">
        <f>J15/30.4</f>
        <v>5.6578947368421053</v>
      </c>
      <c r="H51" s="708" t="s">
        <v>210</v>
      </c>
      <c r="I51" s="708"/>
      <c r="P51" s="147"/>
      <c r="Q51" s="393"/>
      <c r="R51" s="147"/>
    </row>
    <row r="52" spans="1:18" ht="21" customHeight="1">
      <c r="A52" s="147"/>
      <c r="B52" s="147"/>
      <c r="F52" s="572"/>
      <c r="H52" s="708"/>
      <c r="I52" s="708"/>
      <c r="M52" s="177"/>
      <c r="P52" s="147"/>
      <c r="Q52" s="393"/>
      <c r="R52" s="147"/>
    </row>
    <row r="53" spans="1:18" ht="15.75">
      <c r="B53" s="573" t="s">
        <v>211</v>
      </c>
      <c r="C53" s="574">
        <f>C42/G51</f>
        <v>2.2764651162790698E-2</v>
      </c>
      <c r="D53" s="553" t="s">
        <v>193</v>
      </c>
      <c r="H53" s="708"/>
      <c r="I53" s="708"/>
      <c r="P53" s="147"/>
      <c r="Q53" s="572"/>
      <c r="R53" s="565"/>
    </row>
    <row r="54" spans="1:18" ht="14.25">
      <c r="B54" s="573" t="s">
        <v>212</v>
      </c>
      <c r="C54" s="574">
        <f>C44/G51</f>
        <v>2.4266976744186049E-2</v>
      </c>
      <c r="D54" s="553" t="s">
        <v>197</v>
      </c>
      <c r="P54" s="147"/>
    </row>
    <row r="55" spans="1:18" ht="15.75">
      <c r="B55" s="573" t="s">
        <v>213</v>
      </c>
      <c r="C55" s="574">
        <f>C46/G51</f>
        <v>2.1704186046511628E-2</v>
      </c>
      <c r="D55" s="553" t="s">
        <v>193</v>
      </c>
      <c r="P55" s="147"/>
    </row>
    <row r="56" spans="1:18" ht="15.75">
      <c r="B56" s="573" t="s">
        <v>214</v>
      </c>
      <c r="C56" s="574">
        <f>C48/G51</f>
        <v>2.5999069767441863E-2</v>
      </c>
      <c r="D56" s="553" t="s">
        <v>204</v>
      </c>
    </row>
    <row r="57" spans="1:18" ht="71.25" customHeight="1"/>
    <row r="58" spans="1:18" ht="36.75" customHeight="1">
      <c r="B58" s="709" t="s">
        <v>215</v>
      </c>
      <c r="C58" s="709"/>
      <c r="D58" s="709"/>
      <c r="E58" s="709"/>
      <c r="F58" s="709"/>
      <c r="G58" s="709"/>
      <c r="H58" s="709"/>
      <c r="I58" s="160"/>
      <c r="J58" s="575"/>
    </row>
    <row r="59" spans="1:18" ht="2.25" customHeight="1">
      <c r="C59" s="576"/>
      <c r="D59" s="160"/>
      <c r="E59" s="160"/>
    </row>
    <row r="61" spans="1:18">
      <c r="C61" s="372"/>
    </row>
    <row r="62" spans="1:18">
      <c r="C62" s="372"/>
    </row>
    <row r="63" spans="1:18" ht="15.75">
      <c r="B63" s="577" t="s">
        <v>100</v>
      </c>
      <c r="C63" s="372"/>
    </row>
    <row r="64" spans="1:18" ht="18">
      <c r="B64" s="508" t="s">
        <v>216</v>
      </c>
      <c r="C64" s="578">
        <v>2.9100000000000001E-2</v>
      </c>
      <c r="D64" s="510" t="s">
        <v>217</v>
      </c>
      <c r="E64" s="579"/>
      <c r="F64" s="154"/>
      <c r="G64" s="154"/>
      <c r="H64" s="508" t="s">
        <v>208</v>
      </c>
      <c r="I64" s="508" t="s">
        <v>218</v>
      </c>
      <c r="J64" s="231">
        <v>43.026226999999999</v>
      </c>
      <c r="K64" s="551" t="s">
        <v>219</v>
      </c>
    </row>
    <row r="65" spans="2:29" ht="2.25" customHeight="1">
      <c r="B65" s="508"/>
      <c r="C65" s="580"/>
      <c r="D65" s="510"/>
      <c r="E65" s="579"/>
      <c r="F65" s="154"/>
      <c r="G65" s="154"/>
      <c r="H65" s="508"/>
      <c r="I65" s="508"/>
      <c r="J65" s="231"/>
      <c r="K65" s="551"/>
    </row>
    <row r="66" spans="2:29" ht="18">
      <c r="B66" s="508" t="s">
        <v>220</v>
      </c>
      <c r="C66" s="581">
        <v>2.7691784538971066E-2</v>
      </c>
      <c r="D66" s="510" t="s">
        <v>217</v>
      </c>
      <c r="E66" s="579"/>
      <c r="F66" s="154"/>
      <c r="G66" s="154"/>
      <c r="H66" s="453"/>
      <c r="I66" s="508" t="s">
        <v>221</v>
      </c>
      <c r="J66" s="582">
        <v>5.8583999999999996</v>
      </c>
      <c r="K66" s="551" t="s">
        <v>219</v>
      </c>
    </row>
    <row r="67" spans="2:29" ht="18">
      <c r="B67" s="508" t="s">
        <v>222</v>
      </c>
      <c r="C67" s="583">
        <v>3.2755278672074256E-2</v>
      </c>
      <c r="D67" s="510" t="s">
        <v>217</v>
      </c>
      <c r="E67" s="579"/>
      <c r="F67" s="154"/>
      <c r="G67" s="154"/>
      <c r="H67" s="453"/>
      <c r="I67" s="508" t="s">
        <v>223</v>
      </c>
      <c r="J67" s="584">
        <v>1.3709639999999998</v>
      </c>
      <c r="K67" s="551" t="s">
        <v>219</v>
      </c>
      <c r="L67" s="414"/>
    </row>
    <row r="68" spans="2:29" ht="16.5">
      <c r="B68" s="508" t="s">
        <v>224</v>
      </c>
      <c r="C68" s="585">
        <v>6.0999999999999999E-2</v>
      </c>
      <c r="D68" s="510" t="s">
        <v>225</v>
      </c>
      <c r="E68" s="579"/>
      <c r="F68" s="154"/>
      <c r="G68" s="154"/>
      <c r="H68" s="154"/>
      <c r="I68" s="508" t="s">
        <v>226</v>
      </c>
      <c r="J68" s="584">
        <v>1.3672E-2</v>
      </c>
      <c r="K68" s="551" t="s">
        <v>219</v>
      </c>
      <c r="Y68" s="586">
        <f>J64+J66+J67+J68</f>
        <v>50.269262999999995</v>
      </c>
      <c r="Z68" s="178">
        <f>'[3]Вироб _прогр_Дод_2'!E22/1000</f>
        <v>50.269263000000002</v>
      </c>
    </row>
    <row r="69" spans="2:29" ht="15.75">
      <c r="B69" s="577" t="s">
        <v>101</v>
      </c>
      <c r="C69" s="587"/>
      <c r="D69" s="4"/>
      <c r="E69" s="249"/>
      <c r="F69" s="4"/>
      <c r="G69" s="4"/>
      <c r="H69" s="4"/>
      <c r="I69" s="4"/>
      <c r="J69" s="230"/>
    </row>
    <row r="70" spans="2:29" ht="18">
      <c r="B70" s="573" t="s">
        <v>227</v>
      </c>
      <c r="C70" s="581">
        <v>2.52E-2</v>
      </c>
      <c r="D70" s="510" t="s">
        <v>217</v>
      </c>
      <c r="E70" s="579"/>
      <c r="F70" s="4"/>
      <c r="G70" s="4"/>
      <c r="H70" s="573" t="s">
        <v>208</v>
      </c>
      <c r="I70" s="573" t="s">
        <v>228</v>
      </c>
      <c r="J70" s="231">
        <v>37.322000000000003</v>
      </c>
      <c r="K70" s="551" t="s">
        <v>219</v>
      </c>
    </row>
    <row r="71" spans="2:29" ht="4.5" customHeight="1">
      <c r="B71" s="573"/>
      <c r="C71" s="587"/>
      <c r="D71" s="510"/>
      <c r="E71" s="249"/>
      <c r="F71" s="4"/>
      <c r="G71" s="4"/>
      <c r="H71" s="573"/>
      <c r="I71" s="588"/>
      <c r="J71" s="231"/>
      <c r="K71" s="551"/>
    </row>
    <row r="72" spans="2:29" ht="18">
      <c r="B72" s="573" t="s">
        <v>229</v>
      </c>
      <c r="C72" s="581">
        <v>2.402027856940717E-2</v>
      </c>
      <c r="D72" s="510" t="s">
        <v>217</v>
      </c>
      <c r="E72" s="579"/>
      <c r="F72" s="4"/>
      <c r="G72" s="4"/>
      <c r="H72" s="551"/>
      <c r="I72" s="573" t="s">
        <v>230</v>
      </c>
      <c r="J72" s="584">
        <v>5.0816660000000002</v>
      </c>
      <c r="K72" s="551" t="s">
        <v>219</v>
      </c>
      <c r="U72" s="589"/>
      <c r="AB72" s="177">
        <f>J66+J72+J78</f>
        <v>15.301599</v>
      </c>
    </row>
    <row r="73" spans="2:29" ht="18">
      <c r="B73" s="573" t="s">
        <v>231</v>
      </c>
      <c r="C73" s="581">
        <v>2.8412593552703098E-2</v>
      </c>
      <c r="D73" s="510" t="s">
        <v>217</v>
      </c>
      <c r="E73" s="579"/>
      <c r="F73" s="4"/>
      <c r="G73" s="4"/>
      <c r="H73" s="551"/>
      <c r="I73" s="573" t="s">
        <v>232</v>
      </c>
      <c r="J73" s="584">
        <v>1.1892020000000001</v>
      </c>
      <c r="K73" s="551" t="s">
        <v>219</v>
      </c>
      <c r="L73" s="414"/>
    </row>
    <row r="74" spans="2:29" ht="16.5">
      <c r="B74" s="508" t="s">
        <v>233</v>
      </c>
      <c r="C74" s="590">
        <v>5.2900000000000003E-2</v>
      </c>
      <c r="D74" s="510" t="s">
        <v>225</v>
      </c>
      <c r="E74" s="249"/>
      <c r="F74" s="4"/>
      <c r="G74" s="4"/>
      <c r="H74" s="551"/>
      <c r="I74" s="508" t="s">
        <v>234</v>
      </c>
      <c r="J74" s="584">
        <v>1.1859E-2</v>
      </c>
      <c r="K74" s="551" t="s">
        <v>219</v>
      </c>
      <c r="Y74" s="586">
        <f>J70+J72+J73+J74</f>
        <v>43.604727000000004</v>
      </c>
      <c r="Z74" s="178">
        <f>'[3]Вироб _прогр_Дод_2'!F22/1000</f>
        <v>43.604331999999999</v>
      </c>
    </row>
    <row r="75" spans="2:29" ht="15.75">
      <c r="B75" s="577" t="s">
        <v>102</v>
      </c>
      <c r="C75" s="587"/>
      <c r="D75" s="4"/>
      <c r="E75" s="249"/>
      <c r="F75" s="4"/>
      <c r="G75" s="4"/>
      <c r="H75" s="551"/>
      <c r="I75" s="551"/>
      <c r="J75" s="231"/>
      <c r="V75" s="591" t="s">
        <v>235</v>
      </c>
      <c r="X75" s="592">
        <f>X76+X78+X79+X80</f>
        <v>131.29912199999998</v>
      </c>
    </row>
    <row r="76" spans="2:29" ht="18">
      <c r="B76" s="573" t="s">
        <v>236</v>
      </c>
      <c r="C76" s="581">
        <v>2.1600000000000001E-2</v>
      </c>
      <c r="D76" s="510" t="s">
        <v>217</v>
      </c>
      <c r="E76" s="579"/>
      <c r="F76" s="4"/>
      <c r="G76" s="4"/>
      <c r="H76" s="573" t="s">
        <v>208</v>
      </c>
      <c r="I76" s="573" t="s">
        <v>237</v>
      </c>
      <c r="J76" s="593">
        <v>32.032749000000003</v>
      </c>
      <c r="K76" s="551" t="s">
        <v>219</v>
      </c>
      <c r="V76" s="177"/>
      <c r="W76" s="508" t="s">
        <v>218</v>
      </c>
      <c r="X76" s="177">
        <f>J64+J70+J76</f>
        <v>112.380976</v>
      </c>
    </row>
    <row r="77" spans="2:29" ht="1.5" customHeight="1">
      <c r="B77" s="573"/>
      <c r="C77" s="587"/>
      <c r="D77" s="510"/>
      <c r="E77" s="249"/>
      <c r="F77" s="4"/>
      <c r="G77" s="4"/>
      <c r="H77" s="573"/>
      <c r="I77" s="573"/>
      <c r="J77" s="231"/>
      <c r="K77" s="551"/>
      <c r="W77" s="508"/>
      <c r="X77" s="177">
        <f>J65+J71+J77</f>
        <v>0</v>
      </c>
    </row>
    <row r="78" spans="2:29" ht="18">
      <c r="B78" s="573" t="s">
        <v>238</v>
      </c>
      <c r="C78" s="581">
        <v>2.0616317099483156E-2</v>
      </c>
      <c r="D78" s="510" t="s">
        <v>217</v>
      </c>
      <c r="E78" s="579"/>
      <c r="F78" s="4"/>
      <c r="G78" s="4"/>
      <c r="H78" s="551"/>
      <c r="I78" s="573" t="s">
        <v>239</v>
      </c>
      <c r="J78" s="584">
        <v>4.3615330000000005</v>
      </c>
      <c r="K78" s="551" t="s">
        <v>219</v>
      </c>
      <c r="L78" s="594"/>
      <c r="W78" s="508" t="s">
        <v>221</v>
      </c>
      <c r="X78" s="177">
        <f>J66+J72+J78</f>
        <v>15.301599</v>
      </c>
    </row>
    <row r="79" spans="2:29" ht="18">
      <c r="B79" s="573" t="s">
        <v>240</v>
      </c>
      <c r="C79" s="581">
        <v>2.4386025480978867E-2</v>
      </c>
      <c r="D79" s="510" t="s">
        <v>217</v>
      </c>
      <c r="E79" s="595"/>
      <c r="F79" s="4"/>
      <c r="G79" s="4"/>
      <c r="H79" s="551"/>
      <c r="I79" s="573" t="s">
        <v>241</v>
      </c>
      <c r="J79" s="584">
        <v>1.0206710000000001</v>
      </c>
      <c r="K79" s="551" t="s">
        <v>219</v>
      </c>
      <c r="L79" s="414"/>
      <c r="U79" s="177">
        <f>J66+J72+J78</f>
        <v>15.301599</v>
      </c>
      <c r="W79" s="508" t="s">
        <v>223</v>
      </c>
      <c r="X79" s="177">
        <f>J67+J73+J79</f>
        <v>3.5808369999999998</v>
      </c>
      <c r="AC79" s="177">
        <f>J68+J74+J80</f>
        <v>3.5709999999999999E-2</v>
      </c>
    </row>
    <row r="80" spans="2:29" ht="16.5">
      <c r="B80" s="508" t="s">
        <v>242</v>
      </c>
      <c r="C80" s="590">
        <v>4.5400000000000003E-2</v>
      </c>
      <c r="D80" s="510" t="s">
        <v>225</v>
      </c>
      <c r="E80" s="249"/>
      <c r="F80" s="4"/>
      <c r="G80" s="4"/>
      <c r="H80" s="551"/>
      <c r="I80" s="508" t="s">
        <v>243</v>
      </c>
      <c r="J80" s="584">
        <v>1.0179000000000001E-2</v>
      </c>
      <c r="K80" s="551" t="s">
        <v>219</v>
      </c>
      <c r="L80" s="414">
        <f>J68+J74+J80</f>
        <v>3.5709999999999999E-2</v>
      </c>
      <c r="M80" s="710"/>
      <c r="N80" s="711"/>
      <c r="O80" s="711"/>
      <c r="P80" s="711"/>
      <c r="T80" s="177"/>
      <c r="U80" s="596"/>
      <c r="W80" s="508" t="s">
        <v>226</v>
      </c>
      <c r="X80" s="177">
        <f>J68+J74+J80</f>
        <v>3.5709999999999999E-2</v>
      </c>
      <c r="Y80" s="597">
        <f>J76+J78+J79+J80</f>
        <v>37.425132000000005</v>
      </c>
      <c r="Z80" s="178">
        <f>'[3]Вироб _прогр_Дод_2'!G22/1000</f>
        <v>37.425131999999998</v>
      </c>
    </row>
    <row r="81" spans="2:28" ht="15.75">
      <c r="B81" s="577" t="s">
        <v>104</v>
      </c>
      <c r="C81" s="587"/>
      <c r="D81" s="4"/>
      <c r="E81" s="249"/>
      <c r="F81" s="4"/>
      <c r="G81" s="4"/>
      <c r="H81" s="551"/>
      <c r="I81" s="551"/>
      <c r="J81" s="231"/>
    </row>
    <row r="82" spans="2:28" ht="18">
      <c r="B82" s="573" t="s">
        <v>244</v>
      </c>
      <c r="C82" s="581">
        <v>3.0999999999999999E-3</v>
      </c>
      <c r="D82" s="510" t="s">
        <v>217</v>
      </c>
      <c r="E82" s="579"/>
      <c r="F82" s="4"/>
      <c r="G82" s="4"/>
      <c r="H82" s="573" t="s">
        <v>208</v>
      </c>
      <c r="I82" s="573" t="s">
        <v>245</v>
      </c>
      <c r="J82" s="593">
        <v>4.622395</v>
      </c>
      <c r="K82" s="551" t="s">
        <v>219</v>
      </c>
      <c r="V82" s="591" t="s">
        <v>246</v>
      </c>
      <c r="W82" s="508"/>
      <c r="X82" s="592">
        <f>X84+X85+X86+X87</f>
        <v>5.4005289999999997</v>
      </c>
    </row>
    <row r="83" spans="2:28" ht="4.5" customHeight="1">
      <c r="B83" s="573"/>
      <c r="C83" s="587"/>
      <c r="D83" s="510"/>
      <c r="E83" s="249"/>
      <c r="F83" s="4"/>
      <c r="G83" s="4"/>
      <c r="H83" s="573"/>
      <c r="I83" s="573"/>
      <c r="J83" s="231"/>
      <c r="K83" s="551"/>
      <c r="W83" s="508"/>
    </row>
    <row r="84" spans="2:28" ht="18">
      <c r="B84" s="573" t="s">
        <v>247</v>
      </c>
      <c r="C84" s="581">
        <v>2.9749950049000901E-3</v>
      </c>
      <c r="D84" s="510" t="s">
        <v>217</v>
      </c>
      <c r="E84" s="579"/>
      <c r="F84" s="4"/>
      <c r="G84" s="4"/>
      <c r="H84" s="551"/>
      <c r="I84" s="573" t="s">
        <v>248</v>
      </c>
      <c r="J84" s="584">
        <v>0.629382</v>
      </c>
      <c r="K84" s="551" t="s">
        <v>219</v>
      </c>
      <c r="L84" s="594"/>
      <c r="U84" s="178"/>
      <c r="V84" s="149"/>
      <c r="W84" s="508" t="str">
        <f>W76</f>
        <v>Qсіч.нас. =</v>
      </c>
      <c r="X84" s="177">
        <f>J82</f>
        <v>4.622395</v>
      </c>
      <c r="AB84" s="177">
        <f>J84</f>
        <v>0.629382</v>
      </c>
    </row>
    <row r="85" spans="2:28" ht="18">
      <c r="B85" s="573" t="s">
        <v>249</v>
      </c>
      <c r="C85" s="581">
        <v>3.5189076508639998E-3</v>
      </c>
      <c r="D85" s="510" t="s">
        <v>217</v>
      </c>
      <c r="E85" s="579"/>
      <c r="F85" s="4"/>
      <c r="G85" s="4"/>
      <c r="H85" s="551"/>
      <c r="I85" s="573" t="s">
        <v>250</v>
      </c>
      <c r="J85" s="584">
        <v>0.147283</v>
      </c>
      <c r="K85" s="551" t="s">
        <v>219</v>
      </c>
      <c r="L85" s="414"/>
      <c r="W85" s="508" t="str">
        <f>W78</f>
        <v>Qсіч.2гр. =</v>
      </c>
      <c r="X85" s="177">
        <f>J84</f>
        <v>0.629382</v>
      </c>
    </row>
    <row r="86" spans="2:28" ht="17.25" customHeight="1">
      <c r="B86" s="508" t="s">
        <v>251</v>
      </c>
      <c r="C86" s="590">
        <v>6.6E-3</v>
      </c>
      <c r="D86" s="510" t="s">
        <v>225</v>
      </c>
      <c r="E86" s="249"/>
      <c r="F86" s="4"/>
      <c r="G86" s="4"/>
      <c r="H86" s="551"/>
      <c r="I86" s="508" t="s">
        <v>252</v>
      </c>
      <c r="J86" s="231">
        <v>1.469E-3</v>
      </c>
      <c r="K86" s="551" t="s">
        <v>219</v>
      </c>
      <c r="L86" s="414">
        <f>J86</f>
        <v>1.469E-3</v>
      </c>
      <c r="W86" s="508" t="str">
        <f>W79</f>
        <v>Qсіч.3гр. =</v>
      </c>
      <c r="X86" s="177">
        <f>J85</f>
        <v>0.147283</v>
      </c>
      <c r="Y86" s="597">
        <f>J82+J84+J85+J86</f>
        <v>5.4005289999999997</v>
      </c>
      <c r="Z86" s="178">
        <f>'[3]Вироб _прогр_Дод_2'!I22/1000</f>
        <v>5.4005290000000006</v>
      </c>
    </row>
    <row r="87" spans="2:28" ht="15.75">
      <c r="B87" s="577" t="s">
        <v>112</v>
      </c>
      <c r="C87" s="587"/>
      <c r="D87" s="4"/>
      <c r="E87" s="249"/>
      <c r="F87" s="4"/>
      <c r="G87" s="4"/>
      <c r="H87" s="551"/>
      <c r="I87" s="551"/>
      <c r="J87" s="231"/>
      <c r="W87" s="508" t="str">
        <f>W80</f>
        <v>Qсіч.рел.орг. =</v>
      </c>
      <c r="X87" s="177">
        <f>J86</f>
        <v>1.469E-3</v>
      </c>
    </row>
    <row r="88" spans="2:28" ht="18">
      <c r="B88" s="573" t="s">
        <v>253</v>
      </c>
      <c r="C88" s="581">
        <v>4.4000000000000003E-3</v>
      </c>
      <c r="D88" s="510" t="s">
        <v>217</v>
      </c>
      <c r="E88" s="579"/>
      <c r="F88" s="4"/>
      <c r="G88" s="4"/>
      <c r="H88" s="573" t="s">
        <v>208</v>
      </c>
      <c r="I88" s="573" t="s">
        <v>254</v>
      </c>
      <c r="J88" s="593">
        <v>6.54122</v>
      </c>
      <c r="K88" s="551" t="s">
        <v>219</v>
      </c>
      <c r="L88" s="414"/>
      <c r="W88" s="508"/>
      <c r="X88" s="592">
        <f>X90+X91+X92+X93</f>
        <v>86.168054000000012</v>
      </c>
    </row>
    <row r="89" spans="2:28" ht="3.75" customHeight="1">
      <c r="B89" s="573"/>
      <c r="C89" s="587"/>
      <c r="D89" s="510"/>
      <c r="E89" s="249"/>
      <c r="F89" s="4"/>
      <c r="G89" s="4"/>
      <c r="H89" s="573"/>
      <c r="I89" s="573"/>
      <c r="J89" s="231"/>
      <c r="K89" s="551"/>
    </row>
    <row r="90" spans="2:28" ht="18">
      <c r="B90" s="573" t="s">
        <v>255</v>
      </c>
      <c r="C90" s="581">
        <v>4.2088165888650607E-3</v>
      </c>
      <c r="D90" s="510" t="s">
        <v>217</v>
      </c>
      <c r="E90" s="579"/>
      <c r="F90" s="4"/>
      <c r="G90" s="4"/>
      <c r="H90" s="551"/>
      <c r="I90" s="573" t="s">
        <v>256</v>
      </c>
      <c r="J90" s="584">
        <v>0.89040599999999992</v>
      </c>
      <c r="K90" s="551" t="s">
        <v>219</v>
      </c>
      <c r="V90" s="591" t="s">
        <v>257</v>
      </c>
      <c r="W90" s="508" t="s">
        <v>218</v>
      </c>
      <c r="X90" s="177">
        <f>J88+J94+J99</f>
        <v>73.740148000000005</v>
      </c>
    </row>
    <row r="91" spans="2:28" ht="18">
      <c r="B91" s="573" t="s">
        <v>258</v>
      </c>
      <c r="C91" s="581">
        <v>5.0124776757715667E-3</v>
      </c>
      <c r="D91" s="510" t="s">
        <v>217</v>
      </c>
      <c r="E91" s="579"/>
      <c r="F91" s="4"/>
      <c r="G91" s="4"/>
      <c r="H91" s="551"/>
      <c r="I91" s="573" t="s">
        <v>259</v>
      </c>
      <c r="J91" s="584">
        <v>0.20979599999999998</v>
      </c>
      <c r="K91" s="551" t="s">
        <v>219</v>
      </c>
      <c r="L91" s="414"/>
      <c r="W91" s="508" t="s">
        <v>221</v>
      </c>
      <c r="X91" s="177">
        <f>J90+J95+J100</f>
        <v>10.038335</v>
      </c>
    </row>
    <row r="92" spans="2:28" ht="18" customHeight="1">
      <c r="B92" s="508" t="s">
        <v>260</v>
      </c>
      <c r="C92" s="590">
        <v>9.4000000000000004E-3</v>
      </c>
      <c r="D92" s="510" t="s">
        <v>225</v>
      </c>
      <c r="E92" s="249"/>
      <c r="F92" s="4"/>
      <c r="G92" s="4"/>
      <c r="H92" s="551"/>
      <c r="I92" s="508" t="s">
        <v>261</v>
      </c>
      <c r="J92" s="231">
        <v>3.0000000000000001E-3</v>
      </c>
      <c r="K92" s="551" t="s">
        <v>219</v>
      </c>
      <c r="W92" s="508" t="s">
        <v>223</v>
      </c>
      <c r="X92" s="598">
        <f>J91+J96+J101</f>
        <v>2.3650149999999996</v>
      </c>
      <c r="Y92" s="597">
        <f>J88+J90+J91+J92</f>
        <v>7.6444219999999996</v>
      </c>
      <c r="Z92" s="178">
        <f>'[3]Вироб _прогр_Дод_2'!Q22/1000</f>
        <v>7.6435200000000005</v>
      </c>
    </row>
    <row r="93" spans="2:28" ht="16.5">
      <c r="B93" s="577" t="s">
        <v>113</v>
      </c>
      <c r="C93" s="587"/>
      <c r="D93" s="4"/>
      <c r="E93" s="249"/>
      <c r="F93" s="4"/>
      <c r="G93" s="4"/>
      <c r="H93" s="551"/>
      <c r="I93" s="551"/>
      <c r="J93" s="231"/>
      <c r="W93" s="508" t="s">
        <v>226</v>
      </c>
      <c r="X93" s="598">
        <f>J92+J97+J102</f>
        <v>2.4556000000000001E-2</v>
      </c>
    </row>
    <row r="94" spans="2:28" ht="18">
      <c r="B94" s="573" t="s">
        <v>262</v>
      </c>
      <c r="C94" s="581">
        <v>1.9400000000000001E-2</v>
      </c>
      <c r="D94" s="510" t="s">
        <v>217</v>
      </c>
      <c r="E94" s="579"/>
      <c r="F94" s="4"/>
      <c r="G94" s="4"/>
      <c r="H94" s="573" t="s">
        <v>208</v>
      </c>
      <c r="I94" s="573" t="s">
        <v>263</v>
      </c>
      <c r="J94" s="593">
        <v>28.708696</v>
      </c>
      <c r="K94" s="551" t="s">
        <v>219</v>
      </c>
      <c r="W94" s="508"/>
    </row>
    <row r="95" spans="2:28" ht="15">
      <c r="B95" s="573" t="s">
        <v>264</v>
      </c>
      <c r="C95" s="581">
        <v>1.8472198528881042E-2</v>
      </c>
      <c r="D95" s="510" t="s">
        <v>225</v>
      </c>
      <c r="E95" s="579"/>
      <c r="F95" s="4"/>
      <c r="G95" s="4"/>
      <c r="H95" s="551"/>
      <c r="I95" s="573" t="s">
        <v>265</v>
      </c>
      <c r="J95" s="584">
        <v>3.9079290000000002</v>
      </c>
      <c r="K95" s="551" t="s">
        <v>219</v>
      </c>
      <c r="V95" s="599" t="s">
        <v>266</v>
      </c>
      <c r="X95" s="600">
        <f>X96+X97+X98+X99</f>
        <v>222.86770499999997</v>
      </c>
      <c r="Y95" s="601"/>
    </row>
    <row r="96" spans="2:28" ht="18">
      <c r="B96" s="573" t="s">
        <v>267</v>
      </c>
      <c r="C96" s="581">
        <v>2.1998602309176375E-2</v>
      </c>
      <c r="D96" s="510" t="s">
        <v>217</v>
      </c>
      <c r="E96" s="579"/>
      <c r="F96" s="4"/>
      <c r="G96" s="4"/>
      <c r="H96" s="551"/>
      <c r="I96" s="573" t="s">
        <v>268</v>
      </c>
      <c r="J96" s="584">
        <v>0.92074599999999995</v>
      </c>
      <c r="K96" s="551" t="s">
        <v>219</v>
      </c>
      <c r="L96" s="414"/>
      <c r="W96" s="508" t="s">
        <v>218</v>
      </c>
      <c r="X96" s="177">
        <f>X76+X84+X90</f>
        <v>190.74351899999999</v>
      </c>
    </row>
    <row r="97" spans="2:28" ht="16.5">
      <c r="B97" s="508" t="s">
        <v>269</v>
      </c>
      <c r="C97" s="590">
        <v>4.1099999999999998E-2</v>
      </c>
      <c r="D97" s="510" t="s">
        <v>225</v>
      </c>
      <c r="E97" s="249"/>
      <c r="F97" s="4"/>
      <c r="G97" s="4"/>
      <c r="H97" s="551"/>
      <c r="I97" s="508" t="s">
        <v>270</v>
      </c>
      <c r="J97" s="231">
        <v>9.2090000000000002E-3</v>
      </c>
      <c r="K97" s="551" t="s">
        <v>219</v>
      </c>
      <c r="W97" s="508" t="s">
        <v>221</v>
      </c>
      <c r="X97" s="177">
        <f>X78+X85+X91</f>
        <v>25.969315999999999</v>
      </c>
      <c r="Y97" s="178">
        <f>J94+J95+J96+J97</f>
        <v>33.546579999999999</v>
      </c>
      <c r="Z97" s="178">
        <f>'[3]Вироб _прогр_Дод_2'!R22/1000</f>
        <v>33.546579999999999</v>
      </c>
      <c r="AB97" s="602">
        <f>J90+J95+J100</f>
        <v>10.038335</v>
      </c>
    </row>
    <row r="98" spans="2:28" ht="16.5">
      <c r="B98" s="577" t="s">
        <v>114</v>
      </c>
      <c r="C98" s="587"/>
      <c r="D98" s="4"/>
      <c r="E98" s="249"/>
      <c r="F98" s="4"/>
      <c r="G98" s="4"/>
      <c r="H98" s="551"/>
      <c r="I98" s="551"/>
      <c r="J98" s="231"/>
      <c r="W98" s="508" t="s">
        <v>223</v>
      </c>
      <c r="X98" s="177">
        <f>X79+X86+X92</f>
        <v>6.0931349999999993</v>
      </c>
    </row>
    <row r="99" spans="2:28" ht="18">
      <c r="B99" s="573" t="s">
        <v>271</v>
      </c>
      <c r="C99" s="581">
        <v>2.5999999999999999E-2</v>
      </c>
      <c r="D99" s="510" t="s">
        <v>217</v>
      </c>
      <c r="E99" s="579"/>
      <c r="F99" s="4"/>
      <c r="G99" s="4"/>
      <c r="H99" s="573" t="s">
        <v>208</v>
      </c>
      <c r="I99" s="573" t="s">
        <v>272</v>
      </c>
      <c r="J99" s="593">
        <v>38.490232000000006</v>
      </c>
      <c r="K99" s="551" t="s">
        <v>219</v>
      </c>
      <c r="N99" s="710"/>
      <c r="O99" s="711"/>
      <c r="P99" s="711"/>
      <c r="U99" s="602"/>
      <c r="W99" s="508" t="s">
        <v>226</v>
      </c>
      <c r="X99" s="177">
        <f>X80+X87+X93</f>
        <v>6.1734999999999998E-2</v>
      </c>
    </row>
    <row r="100" spans="2:28" ht="15">
      <c r="B100" s="573" t="s">
        <v>273</v>
      </c>
      <c r="C100" s="581">
        <v>2.4768699812953779E-2</v>
      </c>
      <c r="D100" s="510" t="s">
        <v>225</v>
      </c>
      <c r="E100" s="579"/>
      <c r="F100" s="4"/>
      <c r="G100" s="4"/>
      <c r="H100" s="551"/>
      <c r="I100" s="573" t="s">
        <v>274</v>
      </c>
      <c r="J100" s="582">
        <v>5.24</v>
      </c>
      <c r="K100" s="551" t="s">
        <v>219</v>
      </c>
      <c r="L100" s="603"/>
    </row>
    <row r="101" spans="2:28" ht="18">
      <c r="B101" s="573" t="s">
        <v>275</v>
      </c>
      <c r="C101" s="581">
        <v>2.9494215112980008E-2</v>
      </c>
      <c r="D101" s="510" t="s">
        <v>217</v>
      </c>
      <c r="E101" s="579"/>
      <c r="F101" s="4"/>
      <c r="G101" s="4"/>
      <c r="H101" s="551"/>
      <c r="I101" s="573" t="s">
        <v>276</v>
      </c>
      <c r="J101" s="584">
        <v>1.2344729999999999</v>
      </c>
      <c r="K101" s="551" t="s">
        <v>219</v>
      </c>
      <c r="L101" s="414"/>
      <c r="U101" s="177"/>
      <c r="AB101" s="177"/>
    </row>
    <row r="102" spans="2:28" ht="16.5">
      <c r="B102" s="508" t="s">
        <v>277</v>
      </c>
      <c r="C102" s="590">
        <v>5.5100000000000003E-2</v>
      </c>
      <c r="D102" s="510" t="s">
        <v>225</v>
      </c>
      <c r="E102" s="604"/>
      <c r="F102" s="604"/>
      <c r="G102" s="604"/>
      <c r="H102" s="605"/>
      <c r="I102" s="508" t="s">
        <v>278</v>
      </c>
      <c r="J102" s="231">
        <v>1.2347E-2</v>
      </c>
      <c r="K102" s="551" t="s">
        <v>219</v>
      </c>
      <c r="L102" s="414">
        <f>J102+J97+J92</f>
        <v>2.4555999999999998E-2</v>
      </c>
      <c r="Y102" s="178">
        <f>J99+J100+J101+J102</f>
        <v>44.977052000000008</v>
      </c>
      <c r="Z102" s="178">
        <f>'[3]Вироб _прогр_Дод_2'!S22/1000</f>
        <v>44.976475000000001</v>
      </c>
    </row>
    <row r="103" spans="2:28" ht="15">
      <c r="B103" s="551"/>
      <c r="C103" s="606"/>
      <c r="D103" s="607"/>
      <c r="E103" s="604"/>
      <c r="F103" s="604"/>
      <c r="G103" s="604"/>
      <c r="H103" s="605"/>
      <c r="I103" s="605"/>
      <c r="J103" s="608"/>
      <c r="K103" s="551"/>
    </row>
    <row r="104" spans="2:28" ht="15.75">
      <c r="B104" s="577" t="s">
        <v>279</v>
      </c>
      <c r="C104" s="606"/>
      <c r="D104" s="604"/>
      <c r="E104" s="604"/>
      <c r="F104" s="604"/>
      <c r="G104" s="604"/>
      <c r="H104" s="551"/>
      <c r="I104" s="609" t="s">
        <v>280</v>
      </c>
      <c r="J104" s="610">
        <v>222.86770000000001</v>
      </c>
      <c r="K104" s="551" t="s">
        <v>219</v>
      </c>
      <c r="L104" s="611"/>
      <c r="M104" s="612"/>
      <c r="N104" s="613"/>
      <c r="O104" s="613"/>
      <c r="Q104" s="177"/>
      <c r="S104" s="177"/>
      <c r="Y104" s="614">
        <f>SUM(Y68:Y103)</f>
        <v>222.86770500000003</v>
      </c>
      <c r="Z104" s="614">
        <f>SUM(Z68:Z103)</f>
        <v>222.86583099999999</v>
      </c>
    </row>
    <row r="105" spans="2:28" ht="18">
      <c r="B105" s="573" t="s">
        <v>281</v>
      </c>
      <c r="C105" s="615">
        <v>0.1288</v>
      </c>
      <c r="D105" s="510" t="s">
        <v>217</v>
      </c>
      <c r="E105" s="579"/>
      <c r="F105" s="604"/>
      <c r="G105" s="604"/>
      <c r="H105" s="604"/>
      <c r="I105" s="573" t="s">
        <v>272</v>
      </c>
      <c r="J105" s="616">
        <v>190.74351899999999</v>
      </c>
      <c r="K105" s="551" t="s">
        <v>219</v>
      </c>
      <c r="L105" s="617">
        <f>'[3]Вироб _прогр_Дод_2'!U24/1000</f>
        <v>190.74312400000002</v>
      </c>
      <c r="M105" s="613"/>
      <c r="N105" s="613"/>
      <c r="O105" s="613"/>
    </row>
    <row r="106" spans="2:28" ht="18">
      <c r="B106" s="573" t="s">
        <v>282</v>
      </c>
      <c r="C106" s="618">
        <v>0.13730000000000001</v>
      </c>
      <c r="D106" s="510" t="s">
        <v>217</v>
      </c>
      <c r="E106" s="619"/>
      <c r="F106" s="604"/>
      <c r="G106" s="604"/>
      <c r="H106" s="605"/>
      <c r="I106" s="573" t="s">
        <v>283</v>
      </c>
      <c r="J106" s="620">
        <v>143.88933900000001</v>
      </c>
      <c r="K106" s="551" t="s">
        <v>219</v>
      </c>
      <c r="L106" s="621"/>
      <c r="M106" s="613"/>
      <c r="N106" s="613"/>
      <c r="O106" s="613"/>
    </row>
    <row r="107" spans="2:28" ht="14.25">
      <c r="B107" s="573"/>
      <c r="C107" s="622"/>
      <c r="D107" s="604"/>
      <c r="E107" s="604"/>
      <c r="F107" s="604"/>
      <c r="G107" s="604"/>
      <c r="H107" s="605"/>
      <c r="I107" s="573" t="s">
        <v>274</v>
      </c>
      <c r="J107" s="623">
        <v>25.969315999999999</v>
      </c>
      <c r="K107" s="551" t="s">
        <v>219</v>
      </c>
      <c r="L107" s="624">
        <f>ROUNDDOWN('[3]Вироб _прогр_Дод_2'!U28/1000,3)</f>
        <v>25.968</v>
      </c>
      <c r="M107" s="613"/>
      <c r="N107" s="613"/>
      <c r="O107" s="613"/>
      <c r="S107" s="178"/>
      <c r="T107" s="177">
        <f>'[3]Вироб _прогр_Дод_2'!U28/1000</f>
        <v>25.968739000000003</v>
      </c>
    </row>
    <row r="108" spans="2:28" ht="14.25">
      <c r="B108" s="573"/>
      <c r="C108" s="622"/>
      <c r="D108" s="604"/>
      <c r="E108" s="604"/>
      <c r="F108" s="604"/>
      <c r="G108" s="604"/>
      <c r="I108" s="573" t="s">
        <v>284</v>
      </c>
      <c r="J108" s="625">
        <v>3.5982699999999999</v>
      </c>
      <c r="K108" s="551" t="s">
        <v>219</v>
      </c>
      <c r="L108" s="626"/>
    </row>
    <row r="109" spans="2:28" ht="18">
      <c r="B109" s="573" t="s">
        <v>285</v>
      </c>
      <c r="C109" s="615">
        <v>0.12280000000000001</v>
      </c>
      <c r="D109" s="510" t="s">
        <v>217</v>
      </c>
      <c r="E109" s="627">
        <f>C66+C72+C78+C84+C90+C95+C100</f>
        <v>0.12275309014346136</v>
      </c>
      <c r="F109" s="604"/>
      <c r="G109" s="604"/>
      <c r="H109" s="604"/>
      <c r="I109" s="573" t="s">
        <v>276</v>
      </c>
      <c r="J109" s="628">
        <v>6.0931350000000002</v>
      </c>
      <c r="K109" s="551" t="s">
        <v>219</v>
      </c>
      <c r="L109" s="629">
        <f>ROUND('[3]Вироб _прогр_Дод_2'!U29/1000,3)</f>
        <v>6.093</v>
      </c>
      <c r="S109" s="178"/>
    </row>
    <row r="110" spans="2:28" ht="18">
      <c r="B110" s="573" t="s">
        <v>286</v>
      </c>
      <c r="C110" s="618">
        <v>0.14019999999999999</v>
      </c>
      <c r="D110" s="510" t="s">
        <v>217</v>
      </c>
      <c r="E110" s="630"/>
      <c r="F110" s="604"/>
      <c r="G110" s="604"/>
      <c r="H110" s="605"/>
      <c r="I110" s="573" t="s">
        <v>287</v>
      </c>
      <c r="J110" s="625">
        <v>1.5879320000000001</v>
      </c>
      <c r="K110" s="551" t="s">
        <v>219</v>
      </c>
      <c r="L110" s="621"/>
    </row>
    <row r="111" spans="2:28" ht="18">
      <c r="B111" s="573" t="s">
        <v>288</v>
      </c>
      <c r="C111" s="359">
        <v>0.14710000000000001</v>
      </c>
      <c r="D111" s="510" t="s">
        <v>217</v>
      </c>
      <c r="E111" s="631"/>
      <c r="F111" s="604"/>
      <c r="G111" s="604"/>
      <c r="H111" s="573"/>
      <c r="I111" s="573" t="s">
        <v>289</v>
      </c>
      <c r="J111" s="623">
        <v>6.1734999999999998E-2</v>
      </c>
      <c r="K111" s="551" t="s">
        <v>219</v>
      </c>
      <c r="L111" s="632">
        <f>'[3]Вироб _прогр_Дод_2'!U27/1000</f>
        <v>6.0832999999999998E-2</v>
      </c>
    </row>
    <row r="112" spans="2:28" ht="18">
      <c r="B112" s="573" t="s">
        <v>290</v>
      </c>
      <c r="C112" s="633">
        <v>0.30469999999999997</v>
      </c>
      <c r="D112" s="510" t="s">
        <v>217</v>
      </c>
      <c r="E112" s="634"/>
      <c r="F112" s="604"/>
      <c r="G112" s="604"/>
      <c r="H112" s="605"/>
    </row>
    <row r="113" spans="2:26" ht="15">
      <c r="B113" s="573" t="s">
        <v>291</v>
      </c>
      <c r="C113">
        <v>0.27150000000000002</v>
      </c>
      <c r="D113" s="510" t="s">
        <v>225</v>
      </c>
      <c r="Z113" s="177"/>
    </row>
    <row r="116" spans="2:26">
      <c r="C116" s="712" t="s">
        <v>292</v>
      </c>
      <c r="D116" s="712"/>
      <c r="E116" s="712"/>
      <c r="F116" s="712"/>
      <c r="G116" s="712"/>
      <c r="H116" s="712"/>
      <c r="I116" s="712"/>
      <c r="J116" s="712"/>
      <c r="K116" s="712"/>
      <c r="L116" s="712"/>
    </row>
    <row r="117" spans="2:26">
      <c r="C117" t="s">
        <v>93</v>
      </c>
      <c r="I117" t="s">
        <v>293</v>
      </c>
    </row>
    <row r="118" spans="2:26" ht="25.5" customHeight="1"/>
    <row r="119" spans="2:26">
      <c r="B119" s="704" t="s">
        <v>294</v>
      </c>
      <c r="C119" s="704"/>
      <c r="D119" s="704"/>
      <c r="E119" s="704"/>
      <c r="F119" s="704"/>
      <c r="G119" s="704"/>
      <c r="H119" s="704"/>
      <c r="I119" s="704"/>
      <c r="J119" s="704"/>
      <c r="K119" s="704"/>
    </row>
    <row r="120" spans="2:26">
      <c r="B120" s="704" t="s">
        <v>143</v>
      </c>
      <c r="C120" s="704"/>
      <c r="D120" s="704"/>
      <c r="E120" s="704"/>
      <c r="F120" s="704"/>
      <c r="G120" s="704"/>
      <c r="H120" s="704"/>
      <c r="I120" s="704"/>
      <c r="J120" s="704"/>
      <c r="K120" s="704"/>
    </row>
    <row r="122" spans="2:26">
      <c r="G122" t="s">
        <v>295</v>
      </c>
    </row>
  </sheetData>
  <mergeCells count="18">
    <mergeCell ref="M80:P80"/>
    <mergeCell ref="N99:P99"/>
    <mergeCell ref="C116:L116"/>
    <mergeCell ref="B119:K119"/>
    <mergeCell ref="B120:K120"/>
    <mergeCell ref="B16:C16"/>
    <mergeCell ref="B17:C17"/>
    <mergeCell ref="B18:C18"/>
    <mergeCell ref="B19:J19"/>
    <mergeCell ref="E22:H22"/>
    <mergeCell ref="H51:I53"/>
    <mergeCell ref="B58:H58"/>
    <mergeCell ref="B15:C15"/>
    <mergeCell ref="B8:H8"/>
    <mergeCell ref="B9:H9"/>
    <mergeCell ref="B11:H11"/>
    <mergeCell ref="C13:G13"/>
    <mergeCell ref="B14:K14"/>
  </mergeCells>
  <pageMargins left="0.98425196850393704" right="0.19685039370078741" top="0.70866141732283472" bottom="0.39370078740157483" header="0.31496062992125984" footer="0.31496062992125984"/>
  <pageSetup paperSize="260" scale="69" fitToHeight="2" orientation="portrait" horizontalDpi="240" verticalDpi="144" r:id="rId1"/>
  <headerFooter differentFirst="1" alignWithMargins="0">
    <oddHeader>&amp;C&amp;P</oddHeader>
  </headerFooter>
  <rowBreaks count="1" manualBreakCount="1">
    <brk id="56" max="11" man="1"/>
  </rowBreaks>
  <colBreaks count="1" manualBreakCount="1">
    <brk id="14" max="1048575" man="1"/>
  </colBreaks>
  <legacyDrawing r:id="rId2"/>
  <oleObjects>
    <oleObject progId="Equation.3" shapeId="3073" r:id="rId3"/>
    <oleObject progId="Equation.3" shapeId="3074" r:id="rId4"/>
    <oleObject progId="Equation.3" shapeId="3075" r:id="rId5"/>
    <oleObject progId="Equation.3" shapeId="3076" r:id="rId6"/>
    <oleObject progId="Equation.3" shapeId="3077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Річний план</vt:lpstr>
      <vt:lpstr>Вироб _прогр_Дод_2</vt:lpstr>
      <vt:lpstr>Дод_1</vt:lpstr>
      <vt:lpstr>'Річний план'!Заголовки_для_печати</vt:lpstr>
      <vt:lpstr>'Вироб _прогр_Дод_2'!Область_печати</vt:lpstr>
      <vt:lpstr>Дод_1!Область_печати</vt:lpstr>
      <vt:lpstr>'Річний план'!Область_печати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2018-05-22T05:58:30Z</cp:lastPrinted>
  <dcterms:created xsi:type="dcterms:W3CDTF">2018-05-21T11:35:37Z</dcterms:created>
  <dcterms:modified xsi:type="dcterms:W3CDTF">2018-05-22T06:00:47Z</dcterms:modified>
</cp:coreProperties>
</file>