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ндрик\Documents\"/>
    </mc:Choice>
  </mc:AlternateContent>
  <bookViews>
    <workbookView xWindow="2355" yWindow="0" windowWidth="26445" windowHeight="12810"/>
  </bookViews>
  <sheets>
    <sheet name="за рік 2018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C56" i="1"/>
  <c r="AD56" i="1" s="1"/>
  <c r="D55" i="1"/>
  <c r="C55" i="1"/>
  <c r="D54" i="1"/>
  <c r="E54" i="1" s="1"/>
  <c r="C54" i="1"/>
  <c r="AD54" i="1" s="1"/>
  <c r="D53" i="1"/>
  <c r="E53" i="1" s="1"/>
  <c r="C53" i="1"/>
  <c r="D52" i="1"/>
  <c r="C52" i="1"/>
  <c r="AD52" i="1" s="1"/>
  <c r="D51" i="1"/>
  <c r="C51" i="1"/>
  <c r="D50" i="1"/>
  <c r="E50" i="1" s="1"/>
  <c r="C50" i="1"/>
  <c r="AD50" i="1" s="1"/>
  <c r="D49" i="1"/>
  <c r="E49" i="1" s="1"/>
  <c r="C49" i="1"/>
  <c r="D48" i="1"/>
  <c r="C48" i="1"/>
  <c r="AD48" i="1" s="1"/>
  <c r="D47" i="1"/>
  <c r="C47" i="1"/>
  <c r="D46" i="1"/>
  <c r="E46" i="1" s="1"/>
  <c r="C46" i="1"/>
  <c r="AD46" i="1" s="1"/>
  <c r="D45" i="1"/>
  <c r="E45" i="1" s="1"/>
  <c r="C45" i="1"/>
  <c r="D44" i="1"/>
  <c r="C44" i="1"/>
  <c r="AD44" i="1" s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C42" i="1" s="1"/>
  <c r="AD42" i="1" s="1"/>
  <c r="D42" i="1"/>
  <c r="D41" i="1"/>
  <c r="C41" i="1"/>
  <c r="D40" i="1"/>
  <c r="C40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D38" i="1" s="1"/>
  <c r="F38" i="1"/>
  <c r="C38" i="1"/>
  <c r="AD38" i="1" s="1"/>
  <c r="D37" i="1"/>
  <c r="C37" i="1"/>
  <c r="AD37" i="1" s="1"/>
  <c r="D36" i="1"/>
  <c r="C36" i="1"/>
  <c r="D34" i="1"/>
  <c r="E34" i="1" s="1"/>
  <c r="C34" i="1"/>
  <c r="AD34" i="1" s="1"/>
  <c r="D33" i="1"/>
  <c r="E33" i="1" s="1"/>
  <c r="C33" i="1"/>
  <c r="D32" i="1"/>
  <c r="C32" i="1"/>
  <c r="AD32" i="1" s="1"/>
  <c r="D31" i="1"/>
  <c r="C31" i="1"/>
  <c r="D30" i="1"/>
  <c r="E30" i="1" s="1"/>
  <c r="C30" i="1"/>
  <c r="AD30" i="1" s="1"/>
  <c r="O29" i="1"/>
  <c r="O25" i="1" s="1"/>
  <c r="L29" i="1"/>
  <c r="D29" i="1"/>
  <c r="D28" i="1"/>
  <c r="C28" i="1"/>
  <c r="D27" i="1"/>
  <c r="C27" i="1"/>
  <c r="AD27" i="1" s="1"/>
  <c r="AC25" i="1"/>
  <c r="AB25" i="1"/>
  <c r="AA25" i="1"/>
  <c r="Z25" i="1"/>
  <c r="Y25" i="1"/>
  <c r="X25" i="1"/>
  <c r="W25" i="1"/>
  <c r="V25" i="1"/>
  <c r="U25" i="1"/>
  <c r="T25" i="1"/>
  <c r="S25" i="1"/>
  <c r="R25" i="1"/>
  <c r="R7" i="1" s="1"/>
  <c r="R57" i="1" s="1"/>
  <c r="Q25" i="1"/>
  <c r="P25" i="1"/>
  <c r="N25" i="1"/>
  <c r="N7" i="1" s="1"/>
  <c r="N57" i="1" s="1"/>
  <c r="M25" i="1"/>
  <c r="K25" i="1"/>
  <c r="J25" i="1"/>
  <c r="I25" i="1"/>
  <c r="H25" i="1"/>
  <c r="G25" i="1"/>
  <c r="F25" i="1"/>
  <c r="D24" i="1"/>
  <c r="C24" i="1"/>
  <c r="D23" i="1"/>
  <c r="C23" i="1"/>
  <c r="D22" i="1"/>
  <c r="C22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D20" i="1" s="1"/>
  <c r="F20" i="1"/>
  <c r="C20" i="1"/>
  <c r="AD20" i="1" s="1"/>
  <c r="D19" i="1"/>
  <c r="C19" i="1"/>
  <c r="AD19" i="1" s="1"/>
  <c r="Q18" i="1"/>
  <c r="O18" i="1"/>
  <c r="D18" i="1" s="1"/>
  <c r="E18" i="1" s="1"/>
  <c r="C18" i="1"/>
  <c r="T17" i="1"/>
  <c r="Q17" i="1"/>
  <c r="D17" i="1" s="1"/>
  <c r="C17" i="1"/>
  <c r="Z16" i="1"/>
  <c r="D16" i="1"/>
  <c r="C16" i="1"/>
  <c r="AD16" i="1" s="1"/>
  <c r="AD15" i="1"/>
  <c r="Z14" i="1"/>
  <c r="Z11" i="1" s="1"/>
  <c r="Z7" i="1" s="1"/>
  <c r="W14" i="1"/>
  <c r="V14" i="1"/>
  <c r="V11" i="1" s="1"/>
  <c r="V7" i="1" s="1"/>
  <c r="U14" i="1"/>
  <c r="T14" i="1"/>
  <c r="T11" i="1" s="1"/>
  <c r="T7" i="1" s="1"/>
  <c r="R14" i="1"/>
  <c r="R11" i="1" s="1"/>
  <c r="Q14" i="1"/>
  <c r="N14" i="1"/>
  <c r="N11" i="1" s="1"/>
  <c r="L14" i="1"/>
  <c r="J14" i="1"/>
  <c r="J11" i="1" s="1"/>
  <c r="H14" i="1"/>
  <c r="H11" i="1" s="1"/>
  <c r="H7" i="1" s="1"/>
  <c r="F14" i="1"/>
  <c r="D14" i="1"/>
  <c r="Q13" i="1"/>
  <c r="D13" i="1"/>
  <c r="C13" i="1"/>
  <c r="AC11" i="1"/>
  <c r="AC7" i="1" s="1"/>
  <c r="AB11" i="1"/>
  <c r="AA11" i="1"/>
  <c r="AA7" i="1" s="1"/>
  <c r="Y11" i="1"/>
  <c r="Y7" i="1" s="1"/>
  <c r="X11" i="1"/>
  <c r="W11" i="1"/>
  <c r="W7" i="1" s="1"/>
  <c r="U11" i="1"/>
  <c r="U7" i="1" s="1"/>
  <c r="S11" i="1"/>
  <c r="S7" i="1" s="1"/>
  <c r="P11" i="1"/>
  <c r="O11" i="1"/>
  <c r="M11" i="1"/>
  <c r="L11" i="1"/>
  <c r="K11" i="1"/>
  <c r="I11" i="1"/>
  <c r="G11" i="1"/>
  <c r="D10" i="1"/>
  <c r="C10" i="1"/>
  <c r="AD10" i="1" s="1"/>
  <c r="D9" i="1"/>
  <c r="C9" i="1"/>
  <c r="AD9" i="1" s="1"/>
  <c r="AB7" i="1"/>
  <c r="X7" i="1"/>
  <c r="P7" i="1"/>
  <c r="J7" i="1"/>
  <c r="J57" i="1" s="1"/>
  <c r="O7" i="1" l="1"/>
  <c r="O57" i="1" s="1"/>
  <c r="D25" i="1"/>
  <c r="H57" i="1"/>
  <c r="P57" i="1"/>
  <c r="K7" i="1"/>
  <c r="M7" i="1"/>
  <c r="AD13" i="1"/>
  <c r="AD22" i="1"/>
  <c r="AD23" i="1"/>
  <c r="AD24" i="1"/>
  <c r="E28" i="1"/>
  <c r="E31" i="1"/>
  <c r="E32" i="1"/>
  <c r="E36" i="1"/>
  <c r="AD40" i="1"/>
  <c r="AD41" i="1"/>
  <c r="E42" i="1"/>
  <c r="E44" i="1"/>
  <c r="E47" i="1"/>
  <c r="E48" i="1"/>
  <c r="E51" i="1"/>
  <c r="E52" i="1"/>
  <c r="E55" i="1"/>
  <c r="E56" i="1"/>
  <c r="E17" i="1"/>
  <c r="AD17" i="1"/>
  <c r="E10" i="1"/>
  <c r="E22" i="1"/>
  <c r="E24" i="1"/>
  <c r="E40" i="1"/>
  <c r="K57" i="1"/>
  <c r="M57" i="1"/>
  <c r="S57" i="1"/>
  <c r="U57" i="1"/>
  <c r="W57" i="1"/>
  <c r="Y57" i="1"/>
  <c r="AA57" i="1"/>
  <c r="AC57" i="1"/>
  <c r="E9" i="1"/>
  <c r="G7" i="1"/>
  <c r="I7" i="1"/>
  <c r="I57" i="1" s="1"/>
  <c r="Q11" i="1"/>
  <c r="Q7" i="1" s="1"/>
  <c r="Q57" i="1" s="1"/>
  <c r="E13" i="1"/>
  <c r="C14" i="1"/>
  <c r="AD14" i="1" s="1"/>
  <c r="F11" i="1"/>
  <c r="E16" i="1"/>
  <c r="AD18" i="1"/>
  <c r="E20" i="1"/>
  <c r="E23" i="1"/>
  <c r="AD28" i="1"/>
  <c r="C29" i="1"/>
  <c r="AD29" i="1" s="1"/>
  <c r="L25" i="1"/>
  <c r="AD31" i="1"/>
  <c r="AD33" i="1"/>
  <c r="AD36" i="1"/>
  <c r="E38" i="1"/>
  <c r="T57" i="1"/>
  <c r="V57" i="1"/>
  <c r="X57" i="1"/>
  <c r="Z57" i="1"/>
  <c r="AB57" i="1"/>
  <c r="AD45" i="1"/>
  <c r="AD47" i="1"/>
  <c r="AD49" i="1"/>
  <c r="AD51" i="1"/>
  <c r="AD53" i="1"/>
  <c r="AD55" i="1"/>
  <c r="E29" i="1" l="1"/>
  <c r="C25" i="1"/>
  <c r="L7" i="1"/>
  <c r="L57" i="1" s="1"/>
  <c r="D7" i="1"/>
  <c r="G57" i="1"/>
  <c r="D57" i="1" s="1"/>
  <c r="C11" i="1"/>
  <c r="F7" i="1"/>
  <c r="D11" i="1"/>
  <c r="E14" i="1"/>
  <c r="E11" i="1" l="1"/>
  <c r="AD11" i="1"/>
  <c r="AD25" i="1"/>
  <c r="E25" i="1"/>
  <c r="C7" i="1"/>
  <c r="AD7" i="1" s="1"/>
  <c r="AD57" i="1" s="1"/>
  <c r="F57" i="1"/>
  <c r="C57" i="1" s="1"/>
  <c r="E57" i="1"/>
  <c r="E7" i="1" l="1"/>
</calcChain>
</file>

<file path=xl/sharedStrings.xml><?xml version="1.0" encoding="utf-8"?>
<sst xmlns="http://schemas.openxmlformats.org/spreadsheetml/2006/main" count="124" uniqueCount="96">
  <si>
    <t>Звіт про використання бюджетних коштів за січень-грудень 2018 року</t>
  </si>
  <si>
    <t>КП "Затишне місто"</t>
  </si>
  <si>
    <t>БЮДЖЕТ ЗА 12 місяців 2018р.</t>
  </si>
  <si>
    <t>№ з/п</t>
  </si>
  <si>
    <t>Назва видатків, об'єктів</t>
  </si>
  <si>
    <t xml:space="preserve">Разом </t>
  </si>
  <si>
    <t>січень-грудень 2018 року</t>
  </si>
  <si>
    <t>залишок (тис.грн.)</t>
  </si>
  <si>
    <t>план</t>
  </si>
  <si>
    <t>виконано</t>
  </si>
  <si>
    <t>% виконання</t>
  </si>
  <si>
    <t>Видатки (благоустрій)-всього (тис.грн.):</t>
  </si>
  <si>
    <t>в тому числі</t>
  </si>
  <si>
    <t>1.1</t>
  </si>
  <si>
    <t>Заробітна плата</t>
  </si>
  <si>
    <t>1.2</t>
  </si>
  <si>
    <t>Нарахування на заробітну плату</t>
  </si>
  <si>
    <t>1.3</t>
  </si>
  <si>
    <t>Матеріали-всього</t>
  </si>
  <si>
    <t>з них</t>
  </si>
  <si>
    <t>1.3.1</t>
  </si>
  <si>
    <t>паливо-мастильні матеріали</t>
  </si>
  <si>
    <t>1.3.2</t>
  </si>
  <si>
    <t>будівельні матеріали</t>
  </si>
  <si>
    <t>1.3.3</t>
  </si>
  <si>
    <t xml:space="preserve">господарчі товари </t>
  </si>
  <si>
    <t>1.3.4</t>
  </si>
  <si>
    <t>запчастини</t>
  </si>
  <si>
    <t>1.3.5</t>
  </si>
  <si>
    <t>посипочний матеріал</t>
  </si>
  <si>
    <t>1.3.6</t>
  </si>
  <si>
    <t>саджанці</t>
  </si>
  <si>
    <t>1.3.7</t>
  </si>
  <si>
    <t xml:space="preserve">інші </t>
  </si>
  <si>
    <t>1.4</t>
  </si>
  <si>
    <t>Оплата комунальних послуг-всього</t>
  </si>
  <si>
    <t>1.4.1</t>
  </si>
  <si>
    <t>теплопостачання</t>
  </si>
  <si>
    <t>1.4.2</t>
  </si>
  <si>
    <t>електроенергія</t>
  </si>
  <si>
    <t>1.4.3</t>
  </si>
  <si>
    <t>водопостачання</t>
  </si>
  <si>
    <t>1.5</t>
  </si>
  <si>
    <t>Оплата послуг (крім комунальних)-всього</t>
  </si>
  <si>
    <t>1.5.1</t>
  </si>
  <si>
    <t>послуги зв"язку, інтернет</t>
  </si>
  <si>
    <t>1.5.2</t>
  </si>
  <si>
    <t>автопослуги</t>
  </si>
  <si>
    <t>1.5.3</t>
  </si>
  <si>
    <t xml:space="preserve">інші послуги (крупні суми розшифрувати) </t>
  </si>
  <si>
    <t>1.5.4</t>
  </si>
  <si>
    <t>оренда приміщень</t>
  </si>
  <si>
    <t>1.5.5</t>
  </si>
  <si>
    <t>послуги з навчання</t>
  </si>
  <si>
    <t>1.5.6</t>
  </si>
  <si>
    <t>послуги з охорони (новорічна ялинка)</t>
  </si>
  <si>
    <t>1.5.7</t>
  </si>
  <si>
    <t>послуги з комп'ютерного обслуговування</t>
  </si>
  <si>
    <t>1.5.8</t>
  </si>
  <si>
    <t>послуги з технічного обслуговування транспорту</t>
  </si>
  <si>
    <t>1.5.9</t>
  </si>
  <si>
    <t>послуги з механізованого прибирання вулиць</t>
  </si>
  <si>
    <t>1.5.10</t>
  </si>
  <si>
    <t>послуги з відшкодування послуг (утримання будинків)</t>
  </si>
  <si>
    <t>1.5.11</t>
  </si>
  <si>
    <t>послуги з обслуговування пляжу</t>
  </si>
  <si>
    <t>1.6</t>
  </si>
  <si>
    <t>Інші видатки-всього</t>
  </si>
  <si>
    <t>1.6.1</t>
  </si>
  <si>
    <t>податки</t>
  </si>
  <si>
    <t>1.6.2</t>
  </si>
  <si>
    <t>інші (утримання  притулку для безпритульних тварин)</t>
  </si>
  <si>
    <t>2</t>
  </si>
  <si>
    <t>Придбання основних засобів-всього:</t>
  </si>
  <si>
    <t>2.1</t>
  </si>
  <si>
    <t>Придбання тротуарного катку</t>
  </si>
  <si>
    <t>2.2</t>
  </si>
  <si>
    <t>Придбання автомобільного причіпу</t>
  </si>
  <si>
    <t>2.3</t>
  </si>
  <si>
    <t xml:space="preserve">Придбання саджанців </t>
  </si>
  <si>
    <t>2.4</t>
  </si>
  <si>
    <t xml:space="preserve">Придбання обладнання для притулку безпритульних тварин 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</si>
  <si>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</si>
  <si>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</si>
  <si>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</si>
  <si>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</si>
  <si>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</si>
  <si>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</si>
  <si>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</si>
  <si>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</si>
  <si>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</si>
  <si>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ВСЬОГО (тис.грн.):</t>
  </si>
  <si>
    <t>Директор КП "Затишне місто"</t>
  </si>
  <si>
    <t>В.В. Коріневський</t>
  </si>
  <si>
    <t>Головний економіст</t>
  </si>
  <si>
    <t>А.М. Мкртчян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</si>
</sst>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_ ;[Red]\-0.0\ "/>
  </numFmts>
  <fonts count="12" x14ac:knownFonts="1">
    <font>
      <sz val="10"/>
      <name val="Arial Cyr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sz val="14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justify" vertical="center"/>
    </xf>
    <xf numFmtId="164" fontId="5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16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65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8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3" fillId="0" borderId="2" xfId="0" applyFont="1" applyFill="1" applyBorder="1"/>
    <xf numFmtId="0" fontId="10" fillId="0" borderId="0" xfId="0" applyFont="1"/>
    <xf numFmtId="164" fontId="6" fillId="0" borderId="2" xfId="0" applyNumberFormat="1" applyFont="1" applyFill="1" applyBorder="1" applyAlignment="1">
      <alignment vertical="center"/>
    </xf>
    <xf numFmtId="49" fontId="3" fillId="0" borderId="0" xfId="0" applyNumberFormat="1" applyFont="1" applyFill="1"/>
    <xf numFmtId="0" fontId="1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Border="1"/>
    <xf numFmtId="49" fontId="0" fillId="0" borderId="0" xfId="0" applyNumberFormat="1" applyFont="1"/>
    <xf numFmtId="9" fontId="0" fillId="0" borderId="0" xfId="0" applyNumberFormat="1" applyFon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7;&#1072;&#1090;&#1080;&#1096;&#1085;&#1077;%20&#1084;&#1110;&#1089;&#1090;&#1086;\2011\2012\2013\2014\2015\2016\2017\2018\&#1047;&#1042;&#1030;&#1058;%20&#1055;&#1054;%20&#1060;&#1030;&#1053;&#1040;&#1052;\&#1047;&#1042;&#1030;&#1058;%20&#1073;&#1102;&#1076;&#1078;&#1077;&#1090;%20&#1079;&#1072;%202018&#1088;&#111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"/>
      <sheetName val="8 мес"/>
      <sheetName val="9 мес + гистогр"/>
      <sheetName val="1 квартал 17"/>
      <sheetName val="4 міс 17"/>
      <sheetName val="5 міс 17"/>
      <sheetName val="6 міс 17"/>
      <sheetName val="7 міс 17"/>
      <sheetName val="9 міс 17"/>
      <sheetName val="12 міс 17"/>
      <sheetName val="1кв 2018"/>
      <sheetName val="6 міс 2018"/>
      <sheetName val="9 міс 2018"/>
      <sheetName val="за рік 2018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E3" t="str">
            <v>Оплата праці</v>
          </cell>
          <cell r="AF3">
            <v>14134.5</v>
          </cell>
        </row>
        <row r="4">
          <cell r="AE4" t="str">
            <v>ПММ</v>
          </cell>
          <cell r="AF4">
            <v>6486.9</v>
          </cell>
        </row>
        <row r="5">
          <cell r="AE5" t="str">
            <v>Запчастини</v>
          </cell>
          <cell r="AF5">
            <v>854.69999999999993</v>
          </cell>
        </row>
        <row r="6">
          <cell r="AE6" t="str">
            <v>Матеріали</v>
          </cell>
          <cell r="AF6">
            <v>4220.6000000000013</v>
          </cell>
        </row>
        <row r="7">
          <cell r="AE7" t="str">
            <v>Комунальні послуги</v>
          </cell>
          <cell r="AF7">
            <v>528.4</v>
          </cell>
        </row>
        <row r="8">
          <cell r="AE8" t="str">
            <v>Інші послуги</v>
          </cell>
          <cell r="AF8">
            <v>921.89999999999986</v>
          </cell>
        </row>
        <row r="9">
          <cell r="AE9" t="str">
            <v>Податки</v>
          </cell>
          <cell r="AF9">
            <v>2521.6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2"/>
  <sheetViews>
    <sheetView tabSelected="1" showWhiteSpace="0" topLeftCell="B1" zoomScale="80" zoomScaleNormal="80" zoomScalePageLayoutView="80" workbookViewId="0">
      <selection activeCell="AF8" sqref="AF8"/>
    </sheetView>
  </sheetViews>
  <sheetFormatPr defaultRowHeight="18.75" x14ac:dyDescent="0.3"/>
  <cols>
    <col min="1" max="1" width="8.85546875" style="36" customWidth="1"/>
    <col min="2" max="2" width="63.140625" style="3" customWidth="1"/>
    <col min="3" max="3" width="11.85546875" style="3" customWidth="1"/>
    <col min="4" max="4" width="13.85546875" style="3" customWidth="1"/>
    <col min="5" max="5" width="12.28515625" style="3" customWidth="1"/>
    <col min="6" max="6" width="9.28515625" style="3" customWidth="1"/>
    <col min="7" max="7" width="10.28515625" style="3" customWidth="1"/>
    <col min="8" max="8" width="9.140625" style="3" customWidth="1"/>
    <col min="9" max="9" width="10.28515625" style="3" customWidth="1"/>
    <col min="10" max="10" width="9.140625" style="3" customWidth="1"/>
    <col min="11" max="11" width="10.28515625" style="3" customWidth="1"/>
    <col min="12" max="12" width="9.140625" style="3" customWidth="1"/>
    <col min="13" max="13" width="10.28515625" style="3" customWidth="1"/>
    <col min="14" max="14" width="9.140625" style="3" customWidth="1"/>
    <col min="15" max="15" width="10.28515625" style="3" customWidth="1"/>
    <col min="16" max="16" width="9.140625" style="3" customWidth="1"/>
    <col min="17" max="17" width="10.28515625" style="3" customWidth="1"/>
    <col min="18" max="18" width="9.140625" style="3" customWidth="1"/>
    <col min="19" max="19" width="10.28515625" style="3" customWidth="1"/>
    <col min="20" max="20" width="9.140625" style="3" customWidth="1"/>
    <col min="21" max="21" width="10.28515625" style="3" customWidth="1"/>
    <col min="22" max="22" width="9.28515625" style="3" customWidth="1"/>
    <col min="23" max="23" width="10.28515625" style="3" customWidth="1"/>
    <col min="24" max="24" width="9.140625" style="3" customWidth="1"/>
    <col min="25" max="25" width="10.28515625" style="3" customWidth="1"/>
    <col min="26" max="26" width="9.140625" style="3" customWidth="1"/>
    <col min="27" max="27" width="10.28515625" style="3" customWidth="1"/>
    <col min="28" max="28" width="9.140625" style="3" customWidth="1"/>
    <col min="29" max="29" width="10.28515625" style="3" customWidth="1"/>
    <col min="30" max="30" width="10.42578125" style="38" customWidth="1"/>
    <col min="31" max="16384" width="9.140625" style="3"/>
  </cols>
  <sheetData>
    <row r="1" spans="1:48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8.75" customHeight="1" x14ac:dyDescent="0.3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48" ht="18" customHeight="1" x14ac:dyDescent="0.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48" ht="17.25" customHeight="1" x14ac:dyDescent="0.2">
      <c r="A4" s="6" t="s">
        <v>3</v>
      </c>
      <c r="B4" s="7" t="s">
        <v>4</v>
      </c>
      <c r="C4" s="8" t="s">
        <v>5</v>
      </c>
      <c r="D4" s="8"/>
      <c r="E4" s="8"/>
      <c r="F4" s="8" t="s">
        <v>6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9" t="s">
        <v>7</v>
      </c>
    </row>
    <row r="5" spans="1:48" ht="18.75" customHeight="1" x14ac:dyDescent="0.2">
      <c r="A5" s="6"/>
      <c r="B5" s="7"/>
      <c r="C5" s="8"/>
      <c r="D5" s="8"/>
      <c r="E5" s="8"/>
      <c r="F5" s="8">
        <v>1</v>
      </c>
      <c r="G5" s="8"/>
      <c r="H5" s="8">
        <v>2</v>
      </c>
      <c r="I5" s="8"/>
      <c r="J5" s="8">
        <v>3</v>
      </c>
      <c r="K5" s="8"/>
      <c r="L5" s="8">
        <v>4</v>
      </c>
      <c r="M5" s="8"/>
      <c r="N5" s="8">
        <v>5</v>
      </c>
      <c r="O5" s="8"/>
      <c r="P5" s="8">
        <v>6</v>
      </c>
      <c r="Q5" s="8"/>
      <c r="R5" s="8">
        <v>7</v>
      </c>
      <c r="S5" s="8"/>
      <c r="T5" s="8">
        <v>8</v>
      </c>
      <c r="U5" s="8"/>
      <c r="V5" s="8">
        <v>9</v>
      </c>
      <c r="W5" s="8"/>
      <c r="X5" s="8">
        <v>10</v>
      </c>
      <c r="Y5" s="8"/>
      <c r="Z5" s="8">
        <v>11</v>
      </c>
      <c r="AA5" s="8"/>
      <c r="AB5" s="8">
        <v>12</v>
      </c>
      <c r="AC5" s="8"/>
      <c r="AD5" s="9"/>
    </row>
    <row r="6" spans="1:48" ht="32.25" customHeight="1" x14ac:dyDescent="0.2">
      <c r="A6" s="6"/>
      <c r="B6" s="7"/>
      <c r="C6" s="10" t="s">
        <v>8</v>
      </c>
      <c r="D6" s="10" t="s">
        <v>9</v>
      </c>
      <c r="E6" s="11" t="s">
        <v>10</v>
      </c>
      <c r="F6" s="10" t="s">
        <v>8</v>
      </c>
      <c r="G6" s="10" t="s">
        <v>9</v>
      </c>
      <c r="H6" s="10" t="s">
        <v>8</v>
      </c>
      <c r="I6" s="10" t="s">
        <v>9</v>
      </c>
      <c r="J6" s="10" t="s">
        <v>8</v>
      </c>
      <c r="K6" s="10" t="s">
        <v>9</v>
      </c>
      <c r="L6" s="10" t="s">
        <v>8</v>
      </c>
      <c r="M6" s="10" t="s">
        <v>9</v>
      </c>
      <c r="N6" s="10" t="s">
        <v>8</v>
      </c>
      <c r="O6" s="10" t="s">
        <v>9</v>
      </c>
      <c r="P6" s="10" t="s">
        <v>8</v>
      </c>
      <c r="Q6" s="10" t="s">
        <v>9</v>
      </c>
      <c r="R6" s="10" t="s">
        <v>8</v>
      </c>
      <c r="S6" s="10" t="s">
        <v>9</v>
      </c>
      <c r="T6" s="10" t="s">
        <v>8</v>
      </c>
      <c r="U6" s="10" t="s">
        <v>9</v>
      </c>
      <c r="V6" s="10" t="s">
        <v>8</v>
      </c>
      <c r="W6" s="10" t="s">
        <v>9</v>
      </c>
      <c r="X6" s="10" t="s">
        <v>8</v>
      </c>
      <c r="Y6" s="10" t="s">
        <v>9</v>
      </c>
      <c r="Z6" s="10" t="s">
        <v>8</v>
      </c>
      <c r="AA6" s="10" t="s">
        <v>9</v>
      </c>
      <c r="AB6" s="10" t="s">
        <v>8</v>
      </c>
      <c r="AC6" s="10" t="s">
        <v>9</v>
      </c>
      <c r="AD6" s="9"/>
    </row>
    <row r="7" spans="1:48" x14ac:dyDescent="0.2">
      <c r="A7" s="12">
        <v>1</v>
      </c>
      <c r="B7" s="13" t="s">
        <v>11</v>
      </c>
      <c r="C7" s="14">
        <f>F7+H7+J7+L7+N7+P7+R7+T7+V7+X7+Z7+AB7</f>
        <v>29030.100000000002</v>
      </c>
      <c r="D7" s="14">
        <f>G7+I7+K7+M7+O7+Q7+S7+U7+W7+Y7+AA7+AC7</f>
        <v>28998.500000000004</v>
      </c>
      <c r="E7" s="14">
        <f>D7/C7%</f>
        <v>99.891147464183717</v>
      </c>
      <c r="F7" s="14">
        <f t="shared" ref="F7:AC7" si="0">F9+F10+F11+F20+F25+F38</f>
        <v>2337.2999999999997</v>
      </c>
      <c r="G7" s="15">
        <f>G9+G10+G11+G20+G25+G38</f>
        <v>1281.2</v>
      </c>
      <c r="H7" s="14">
        <f t="shared" si="0"/>
        <v>2275</v>
      </c>
      <c r="I7" s="15">
        <f t="shared" si="0"/>
        <v>2285.1</v>
      </c>
      <c r="J7" s="14">
        <f t="shared" si="0"/>
        <v>2250</v>
      </c>
      <c r="K7" s="15">
        <f t="shared" si="0"/>
        <v>2095.0000000000005</v>
      </c>
      <c r="L7" s="14">
        <f>L9+L10+L11+L20+L25+L38</f>
        <v>2680.5</v>
      </c>
      <c r="M7" s="14">
        <f t="shared" si="0"/>
        <v>2273.9</v>
      </c>
      <c r="N7" s="14">
        <f t="shared" si="0"/>
        <v>2506.0000000000005</v>
      </c>
      <c r="O7" s="15">
        <f t="shared" si="0"/>
        <v>2703.6</v>
      </c>
      <c r="P7" s="14">
        <f t="shared" si="0"/>
        <v>2579.8999999999996</v>
      </c>
      <c r="Q7" s="15">
        <f t="shared" si="0"/>
        <v>3031.2000000000003</v>
      </c>
      <c r="R7" s="14">
        <f>R9+R10+R11+R20+R25+R38</f>
        <v>2708.1</v>
      </c>
      <c r="S7" s="15">
        <f t="shared" si="0"/>
        <v>2541.9000000000005</v>
      </c>
      <c r="T7" s="14">
        <f t="shared" si="0"/>
        <v>2298.2999999999997</v>
      </c>
      <c r="U7" s="15">
        <f t="shared" si="0"/>
        <v>2226.6</v>
      </c>
      <c r="V7" s="14">
        <f t="shared" si="0"/>
        <v>2379.7000000000003</v>
      </c>
      <c r="W7" s="15">
        <f t="shared" si="0"/>
        <v>2613.5</v>
      </c>
      <c r="X7" s="14">
        <f t="shared" si="0"/>
        <v>2314.2000000000003</v>
      </c>
      <c r="Y7" s="15">
        <f t="shared" si="0"/>
        <v>2647.4</v>
      </c>
      <c r="Z7" s="14">
        <f t="shared" si="0"/>
        <v>2603.1999999999998</v>
      </c>
      <c r="AA7" s="15">
        <f t="shared" si="0"/>
        <v>2231.4</v>
      </c>
      <c r="AB7" s="14">
        <f t="shared" si="0"/>
        <v>2097.9</v>
      </c>
      <c r="AC7" s="15">
        <f t="shared" si="0"/>
        <v>3067.7000000000003</v>
      </c>
      <c r="AD7" s="14">
        <f>C7-D7</f>
        <v>31.599999999998545</v>
      </c>
    </row>
    <row r="8" spans="1:48" x14ac:dyDescent="0.2">
      <c r="A8" s="16"/>
      <c r="B8" s="17" t="s">
        <v>12</v>
      </c>
      <c r="C8" s="18"/>
      <c r="D8" s="18"/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20"/>
    </row>
    <row r="9" spans="1:48" x14ac:dyDescent="0.2">
      <c r="A9" s="16" t="s">
        <v>13</v>
      </c>
      <c r="B9" s="21" t="s">
        <v>14</v>
      </c>
      <c r="C9" s="18">
        <f>F9+H9+J9+L9+N9+P9+R9+T9+V9+X9+Z9+AB9</f>
        <v>11610.7</v>
      </c>
      <c r="D9" s="18">
        <f>G9+I9+K9+M9+O9+Q9+S9+U9+W9+Y9+AA9+AC9</f>
        <v>11610.7</v>
      </c>
      <c r="E9" s="18">
        <f>D9/C9%</f>
        <v>100</v>
      </c>
      <c r="F9" s="19">
        <v>790</v>
      </c>
      <c r="G9" s="19">
        <v>656.2</v>
      </c>
      <c r="H9" s="19">
        <v>835</v>
      </c>
      <c r="I9" s="19">
        <v>947</v>
      </c>
      <c r="J9" s="19">
        <v>830</v>
      </c>
      <c r="K9" s="19">
        <v>784.2</v>
      </c>
      <c r="L9" s="19">
        <v>883.5</v>
      </c>
      <c r="M9" s="19">
        <v>895.1</v>
      </c>
      <c r="N9" s="19">
        <v>975.2</v>
      </c>
      <c r="O9" s="19">
        <v>1017.6</v>
      </c>
      <c r="P9" s="19">
        <v>1030</v>
      </c>
      <c r="Q9" s="19">
        <v>922</v>
      </c>
      <c r="R9" s="19">
        <v>1077.4000000000001</v>
      </c>
      <c r="S9" s="19">
        <v>891.5</v>
      </c>
      <c r="T9" s="19">
        <v>1114.4000000000001</v>
      </c>
      <c r="U9" s="19">
        <v>1003.6</v>
      </c>
      <c r="V9" s="19">
        <v>925.4</v>
      </c>
      <c r="W9" s="19">
        <v>1061.5999999999999</v>
      </c>
      <c r="X9" s="19">
        <v>1206.7</v>
      </c>
      <c r="Y9" s="19">
        <v>1196.5</v>
      </c>
      <c r="Z9" s="19">
        <v>1148.4000000000001</v>
      </c>
      <c r="AA9" s="19">
        <v>1099</v>
      </c>
      <c r="AB9" s="19">
        <v>794.7</v>
      </c>
      <c r="AC9" s="19">
        <v>1136.4000000000001</v>
      </c>
      <c r="AD9" s="20">
        <f>C9-D9</f>
        <v>0</v>
      </c>
    </row>
    <row r="10" spans="1:48" x14ac:dyDescent="0.2">
      <c r="A10" s="16" t="s">
        <v>15</v>
      </c>
      <c r="B10" s="21" t="s">
        <v>16</v>
      </c>
      <c r="C10" s="18">
        <f t="shared" ref="C10:D53" si="1">F10+H10+J10+L10+N10+P10+R10+T10+V10+X10+Z10+AB10</f>
        <v>2523.7999999999997</v>
      </c>
      <c r="D10" s="18">
        <f t="shared" si="1"/>
        <v>2523.8000000000002</v>
      </c>
      <c r="E10" s="18">
        <f>D10/C10%</f>
        <v>100.00000000000003</v>
      </c>
      <c r="F10" s="19">
        <v>173.8</v>
      </c>
      <c r="G10" s="19">
        <v>162</v>
      </c>
      <c r="H10" s="19">
        <v>188.9</v>
      </c>
      <c r="I10" s="19">
        <v>195.9</v>
      </c>
      <c r="J10" s="19">
        <v>182.7</v>
      </c>
      <c r="K10" s="19">
        <v>168.1</v>
      </c>
      <c r="L10" s="19">
        <v>194.4</v>
      </c>
      <c r="M10" s="19">
        <v>192.7</v>
      </c>
      <c r="N10" s="19">
        <v>207.5</v>
      </c>
      <c r="O10" s="19">
        <v>220.2</v>
      </c>
      <c r="P10" s="19">
        <v>226.6</v>
      </c>
      <c r="Q10" s="19">
        <v>183</v>
      </c>
      <c r="R10" s="19">
        <v>236.9</v>
      </c>
      <c r="S10" s="19">
        <v>175.2</v>
      </c>
      <c r="T10" s="19">
        <v>245.1</v>
      </c>
      <c r="U10" s="19">
        <v>226</v>
      </c>
      <c r="V10" s="19">
        <v>162.80000000000001</v>
      </c>
      <c r="W10" s="19">
        <v>222.1</v>
      </c>
      <c r="X10" s="19">
        <v>265.5</v>
      </c>
      <c r="Y10" s="19">
        <v>281.3</v>
      </c>
      <c r="Z10" s="19">
        <v>252.6</v>
      </c>
      <c r="AA10" s="19">
        <v>247.4</v>
      </c>
      <c r="AB10" s="19">
        <v>187</v>
      </c>
      <c r="AC10" s="19">
        <v>249.9</v>
      </c>
      <c r="AD10" s="20">
        <f>C10-D10</f>
        <v>0</v>
      </c>
    </row>
    <row r="11" spans="1:48" x14ac:dyDescent="0.2">
      <c r="A11" s="16" t="s">
        <v>17</v>
      </c>
      <c r="B11" s="21" t="s">
        <v>18</v>
      </c>
      <c r="C11" s="18">
        <f t="shared" si="1"/>
        <v>10900.7</v>
      </c>
      <c r="D11" s="18">
        <f t="shared" si="1"/>
        <v>10892.1</v>
      </c>
      <c r="E11" s="18">
        <f>D11/C11%</f>
        <v>99.921105984019377</v>
      </c>
      <c r="F11" s="19">
        <f>SUM(F12:F19)</f>
        <v>1088.5999999999999</v>
      </c>
      <c r="G11" s="19">
        <f t="shared" ref="G11:R11" si="2">SUM(G12:G19)</f>
        <v>299</v>
      </c>
      <c r="H11" s="18">
        <f>SUM(H12:H19)</f>
        <v>945.7</v>
      </c>
      <c r="I11" s="19">
        <f t="shared" si="2"/>
        <v>877.09999999999991</v>
      </c>
      <c r="J11" s="19">
        <f>SUM(J12:J19)</f>
        <v>827.7</v>
      </c>
      <c r="K11" s="19">
        <f t="shared" si="2"/>
        <v>783.80000000000007</v>
      </c>
      <c r="L11" s="19">
        <f t="shared" si="2"/>
        <v>1246</v>
      </c>
      <c r="M11" s="19">
        <f t="shared" si="2"/>
        <v>806.1</v>
      </c>
      <c r="N11" s="19">
        <f t="shared" si="2"/>
        <v>890.8</v>
      </c>
      <c r="O11" s="19">
        <f t="shared" si="2"/>
        <v>1120.8</v>
      </c>
      <c r="P11" s="19">
        <f t="shared" si="2"/>
        <v>996.3</v>
      </c>
      <c r="Q11" s="19">
        <f t="shared" si="2"/>
        <v>1556</v>
      </c>
      <c r="R11" s="19">
        <f t="shared" si="2"/>
        <v>1053</v>
      </c>
      <c r="S11" s="19">
        <f>SUM(S12:S19)</f>
        <v>1116.4000000000001</v>
      </c>
      <c r="T11" s="18">
        <f>SUM(T12:T19)</f>
        <v>605</v>
      </c>
      <c r="U11" s="19">
        <f>SUM(U12:U19)</f>
        <v>660.7</v>
      </c>
      <c r="V11" s="19">
        <f>SUM(V12:V19)</f>
        <v>979.6</v>
      </c>
      <c r="W11" s="19">
        <f>SUM(W12:W19)</f>
        <v>1160.2</v>
      </c>
      <c r="X11" s="19">
        <f t="shared" ref="X11:AC11" si="3">SUM(X12:X19)</f>
        <v>594.59999999999991</v>
      </c>
      <c r="Y11" s="19">
        <f t="shared" si="3"/>
        <v>726</v>
      </c>
      <c r="Z11" s="19">
        <f t="shared" si="3"/>
        <v>839.6</v>
      </c>
      <c r="AA11" s="19">
        <f t="shared" si="3"/>
        <v>612</v>
      </c>
      <c r="AB11" s="19">
        <f t="shared" si="3"/>
        <v>833.80000000000007</v>
      </c>
      <c r="AC11" s="19">
        <f t="shared" si="3"/>
        <v>1174.0000000000002</v>
      </c>
      <c r="AD11" s="20">
        <f>C11-D11</f>
        <v>8.6000000000003638</v>
      </c>
    </row>
    <row r="12" spans="1:48" x14ac:dyDescent="0.2">
      <c r="A12" s="16"/>
      <c r="B12" s="21" t="s">
        <v>19</v>
      </c>
      <c r="C12" s="18"/>
      <c r="D12" s="18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0"/>
    </row>
    <row r="13" spans="1:48" x14ac:dyDescent="0.2">
      <c r="A13" s="16" t="s">
        <v>20</v>
      </c>
      <c r="B13" s="21" t="s">
        <v>21</v>
      </c>
      <c r="C13" s="18">
        <f>F13+H13+J13+L13+N13+P13+R13+T13+V13+X13+Z13+AB13</f>
        <v>6487.1</v>
      </c>
      <c r="D13" s="18">
        <f>G13+I13+K13+M13+O13+Q13+S13+U13+W13+Y13+AA13+AC13</f>
        <v>6486.9</v>
      </c>
      <c r="E13" s="18">
        <f>D13/C13%</f>
        <v>99.996916958271015</v>
      </c>
      <c r="F13" s="22">
        <v>674.8</v>
      </c>
      <c r="G13" s="22">
        <v>255.7</v>
      </c>
      <c r="H13" s="22">
        <v>560.1</v>
      </c>
      <c r="I13" s="22">
        <v>667</v>
      </c>
      <c r="J13" s="22">
        <v>522.70000000000005</v>
      </c>
      <c r="K13" s="22">
        <v>595.5</v>
      </c>
      <c r="L13" s="23">
        <v>578.9</v>
      </c>
      <c r="M13" s="23">
        <v>467.3</v>
      </c>
      <c r="N13" s="23">
        <v>507</v>
      </c>
      <c r="O13" s="23">
        <v>537.5</v>
      </c>
      <c r="P13" s="23">
        <v>313.3</v>
      </c>
      <c r="Q13" s="23">
        <f>415.4+9.9</f>
        <v>425.29999999999995</v>
      </c>
      <c r="R13" s="23">
        <v>321.3</v>
      </c>
      <c r="S13" s="23">
        <v>444.9</v>
      </c>
      <c r="T13" s="23">
        <v>360.8</v>
      </c>
      <c r="U13" s="23">
        <v>361.2</v>
      </c>
      <c r="V13" s="23">
        <v>646.70000000000005</v>
      </c>
      <c r="W13" s="23">
        <v>548</v>
      </c>
      <c r="X13" s="23">
        <v>411.9</v>
      </c>
      <c r="Y13" s="23">
        <v>476.9</v>
      </c>
      <c r="Z13" s="23">
        <v>794.5</v>
      </c>
      <c r="AA13" s="23">
        <v>568.70000000000005</v>
      </c>
      <c r="AB13" s="23">
        <v>795.1</v>
      </c>
      <c r="AC13" s="23">
        <v>1138.9000000000001</v>
      </c>
      <c r="AD13" s="20">
        <f>C13-D13</f>
        <v>0.2000000000007276</v>
      </c>
    </row>
    <row r="14" spans="1:48" s="25" customFormat="1" x14ac:dyDescent="0.2">
      <c r="A14" s="24" t="s">
        <v>22</v>
      </c>
      <c r="B14" s="21" t="s">
        <v>23</v>
      </c>
      <c r="C14" s="18">
        <f>F14+H14+J14+L14+N14+P14+R14+T14+V14+X14+Z14+AB14</f>
        <v>2539.5</v>
      </c>
      <c r="D14" s="18">
        <f>G14+I14+K14+M14+O14+Q14+S14+U14+W14+Y14+AA14+AC14</f>
        <v>2531.1</v>
      </c>
      <c r="E14" s="18">
        <f>D14/C14%</f>
        <v>99.669226225634972</v>
      </c>
      <c r="F14" s="22">
        <f>159.1+33.7+15</f>
        <v>207.8</v>
      </c>
      <c r="G14" s="22">
        <v>41.6</v>
      </c>
      <c r="H14" s="22">
        <f>213.4+53.7+15</f>
        <v>282.10000000000002</v>
      </c>
      <c r="I14" s="22">
        <v>155.80000000000001</v>
      </c>
      <c r="J14" s="22">
        <f>106.3+70+33.8+15</f>
        <v>225.10000000000002</v>
      </c>
      <c r="K14" s="22">
        <v>146.19999999999999</v>
      </c>
      <c r="L14" s="23">
        <f>282.5+30+33.7+15+51-9.6</f>
        <v>402.59999999999997</v>
      </c>
      <c r="M14" s="23">
        <v>329.4</v>
      </c>
      <c r="N14" s="23">
        <f>286.9+16.4+15</f>
        <v>318.29999999999995</v>
      </c>
      <c r="O14" s="23">
        <v>322.5</v>
      </c>
      <c r="P14" s="23">
        <v>61.8</v>
      </c>
      <c r="Q14" s="23">
        <f>565.5-182.5+50.4</f>
        <v>433.4</v>
      </c>
      <c r="R14" s="23">
        <f>170+269-7.8</f>
        <v>431.2</v>
      </c>
      <c r="S14" s="23">
        <v>602.6</v>
      </c>
      <c r="T14" s="23">
        <f>152.4+16+25.8+15-90+0.3</f>
        <v>119.50000000000001</v>
      </c>
      <c r="U14" s="23">
        <f>278-212</f>
        <v>66</v>
      </c>
      <c r="V14" s="23">
        <f>210.2+97.2</f>
        <v>307.39999999999998</v>
      </c>
      <c r="W14" s="23">
        <f>535.4-333.7</f>
        <v>201.7</v>
      </c>
      <c r="X14" s="23">
        <v>159.19999999999999</v>
      </c>
      <c r="Y14" s="23">
        <v>213.1</v>
      </c>
      <c r="Z14" s="23">
        <f>10.7-0.3</f>
        <v>10.399999999999999</v>
      </c>
      <c r="AA14" s="23">
        <v>12.9</v>
      </c>
      <c r="AB14" s="23">
        <v>14.1</v>
      </c>
      <c r="AC14" s="23">
        <v>5.9</v>
      </c>
      <c r="AD14" s="20">
        <f t="shared" ref="AD14:AD20" si="4">C14-D14</f>
        <v>8.4000000000000909</v>
      </c>
    </row>
    <row r="15" spans="1:48" s="25" customFormat="1" x14ac:dyDescent="0.2">
      <c r="A15" s="24" t="s">
        <v>24</v>
      </c>
      <c r="B15" s="21" t="s">
        <v>25</v>
      </c>
      <c r="C15" s="18"/>
      <c r="D15" s="18"/>
      <c r="E15" s="18"/>
      <c r="F15" s="22"/>
      <c r="G15" s="22"/>
      <c r="H15" s="22"/>
      <c r="I15" s="22"/>
      <c r="J15" s="22"/>
      <c r="K15" s="22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0">
        <f t="shared" si="4"/>
        <v>0</v>
      </c>
    </row>
    <row r="16" spans="1:48" s="25" customFormat="1" x14ac:dyDescent="0.2">
      <c r="A16" s="24" t="s">
        <v>26</v>
      </c>
      <c r="B16" s="21" t="s">
        <v>27</v>
      </c>
      <c r="C16" s="18">
        <f t="shared" si="1"/>
        <v>854.7</v>
      </c>
      <c r="D16" s="18">
        <f>G16+I16+K16+M16+O16+Q16+S16+U16+W16+Y16+AA16+AC16</f>
        <v>854.69999999999993</v>
      </c>
      <c r="E16" s="18">
        <f>D16/C16%</f>
        <v>99.999999999999986</v>
      </c>
      <c r="F16" s="22">
        <v>206</v>
      </c>
      <c r="G16" s="22">
        <v>1.7</v>
      </c>
      <c r="H16" s="22">
        <v>103.5</v>
      </c>
      <c r="I16" s="22">
        <v>54.3</v>
      </c>
      <c r="J16" s="22">
        <v>79.900000000000006</v>
      </c>
      <c r="K16" s="22">
        <v>42.1</v>
      </c>
      <c r="L16" s="23">
        <v>65.5</v>
      </c>
      <c r="M16" s="23">
        <v>9.4</v>
      </c>
      <c r="N16" s="23">
        <v>65.5</v>
      </c>
      <c r="O16" s="23">
        <v>107.1</v>
      </c>
      <c r="P16" s="23">
        <v>125.5</v>
      </c>
      <c r="Q16" s="23">
        <v>377.3</v>
      </c>
      <c r="R16" s="23">
        <v>65.5</v>
      </c>
      <c r="S16" s="23">
        <v>68.900000000000006</v>
      </c>
      <c r="T16" s="23">
        <v>35</v>
      </c>
      <c r="U16" s="23">
        <v>21.5</v>
      </c>
      <c r="V16" s="23">
        <v>25.5</v>
      </c>
      <c r="W16" s="23">
        <v>76.8</v>
      </c>
      <c r="X16" s="23">
        <v>23.5</v>
      </c>
      <c r="Y16" s="23">
        <v>36</v>
      </c>
      <c r="Z16" s="23">
        <f>34.4+0.3</f>
        <v>34.699999999999996</v>
      </c>
      <c r="AA16" s="23">
        <v>30.4</v>
      </c>
      <c r="AB16" s="23">
        <v>24.6</v>
      </c>
      <c r="AC16" s="23">
        <v>29.2</v>
      </c>
      <c r="AD16" s="20">
        <f t="shared" si="4"/>
        <v>0</v>
      </c>
    </row>
    <row r="17" spans="1:30" s="25" customFormat="1" x14ac:dyDescent="0.2">
      <c r="A17" s="24" t="s">
        <v>28</v>
      </c>
      <c r="B17" s="21" t="s">
        <v>29</v>
      </c>
      <c r="C17" s="18">
        <f t="shared" si="1"/>
        <v>820.40000000000009</v>
      </c>
      <c r="D17" s="18">
        <f>G17+I17+K17+M17+O17+Q17+S17+U17+W17+Y17+AA17+AC17</f>
        <v>820.4</v>
      </c>
      <c r="E17" s="18">
        <f>D17/C17%</f>
        <v>99.999999999999986</v>
      </c>
      <c r="F17" s="26"/>
      <c r="G17" s="26"/>
      <c r="H17" s="26"/>
      <c r="I17" s="26"/>
      <c r="J17" s="26"/>
      <c r="K17" s="26"/>
      <c r="L17" s="27"/>
      <c r="M17" s="27"/>
      <c r="N17" s="27"/>
      <c r="O17" s="27"/>
      <c r="P17" s="23">
        <v>495.7</v>
      </c>
      <c r="Q17" s="23">
        <f>81.6+1.3+9.3+182.5</f>
        <v>274.7</v>
      </c>
      <c r="R17" s="23">
        <v>235</v>
      </c>
      <c r="S17" s="23"/>
      <c r="T17" s="23">
        <f>90-0.3</f>
        <v>89.7</v>
      </c>
      <c r="U17" s="23">
        <v>212</v>
      </c>
      <c r="V17" s="23"/>
      <c r="W17" s="23">
        <v>333.7</v>
      </c>
      <c r="X17" s="23"/>
      <c r="Y17" s="23"/>
      <c r="Z17" s="23"/>
      <c r="AA17" s="23"/>
      <c r="AB17" s="23"/>
      <c r="AC17" s="23"/>
      <c r="AD17" s="20">
        <f t="shared" si="4"/>
        <v>0</v>
      </c>
    </row>
    <row r="18" spans="1:30" s="25" customFormat="1" x14ac:dyDescent="0.2">
      <c r="A18" s="24" t="s">
        <v>30</v>
      </c>
      <c r="B18" s="21" t="s">
        <v>31</v>
      </c>
      <c r="C18" s="18">
        <f>F18+H18+J18+L18+N18+P18+R18+T18+V18+X18+Z18+AB18</f>
        <v>199</v>
      </c>
      <c r="D18" s="18">
        <f t="shared" si="1"/>
        <v>199</v>
      </c>
      <c r="E18" s="18">
        <f>D18/C18%</f>
        <v>100</v>
      </c>
      <c r="F18" s="22"/>
      <c r="G18" s="22"/>
      <c r="H18" s="22"/>
      <c r="I18" s="22"/>
      <c r="J18" s="22"/>
      <c r="K18" s="22"/>
      <c r="L18" s="23">
        <v>199</v>
      </c>
      <c r="M18" s="23"/>
      <c r="N18" s="23"/>
      <c r="O18" s="23">
        <f>124.8+9+19.9</f>
        <v>153.70000000000002</v>
      </c>
      <c r="P18" s="23"/>
      <c r="Q18" s="23">
        <f>33.5+11.8</f>
        <v>45.3</v>
      </c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0">
        <f>C18-D18</f>
        <v>0</v>
      </c>
    </row>
    <row r="19" spans="1:30" ht="19.5" customHeight="1" x14ac:dyDescent="0.2">
      <c r="A19" s="16" t="s">
        <v>32</v>
      </c>
      <c r="B19" s="21" t="s">
        <v>33</v>
      </c>
      <c r="C19" s="18">
        <f t="shared" si="1"/>
        <v>0</v>
      </c>
      <c r="D19" s="18">
        <f t="shared" si="1"/>
        <v>0</v>
      </c>
      <c r="E19" s="18"/>
      <c r="F19" s="22"/>
      <c r="G19" s="22"/>
      <c r="H19" s="22"/>
      <c r="I19" s="22"/>
      <c r="J19" s="22"/>
      <c r="K19" s="22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0">
        <f t="shared" si="4"/>
        <v>0</v>
      </c>
    </row>
    <row r="20" spans="1:30" x14ac:dyDescent="0.2">
      <c r="A20" s="16" t="s">
        <v>34</v>
      </c>
      <c r="B20" s="21" t="s">
        <v>35</v>
      </c>
      <c r="C20" s="18">
        <f t="shared" si="1"/>
        <v>536.99999999999989</v>
      </c>
      <c r="D20" s="18">
        <f t="shared" si="1"/>
        <v>528.4</v>
      </c>
      <c r="E20" s="18">
        <f>D20/C20%</f>
        <v>98.398510242085678</v>
      </c>
      <c r="F20" s="19">
        <f>SUM(F22:F24)</f>
        <v>82.8</v>
      </c>
      <c r="G20" s="19">
        <f t="shared" ref="G20:T20" si="5">SUM(G22:G24)</f>
        <v>34.9</v>
      </c>
      <c r="H20" s="19">
        <f t="shared" si="5"/>
        <v>95.5</v>
      </c>
      <c r="I20" s="19">
        <f t="shared" si="5"/>
        <v>71.099999999999994</v>
      </c>
      <c r="J20" s="19">
        <f t="shared" si="5"/>
        <v>85.1</v>
      </c>
      <c r="K20" s="19">
        <f t="shared" si="5"/>
        <v>91.699999999999989</v>
      </c>
      <c r="L20" s="19">
        <f t="shared" si="5"/>
        <v>53.7</v>
      </c>
      <c r="M20" s="19">
        <f t="shared" si="5"/>
        <v>59.2</v>
      </c>
      <c r="N20" s="19">
        <f>SUM(N22:N24)</f>
        <v>27.8</v>
      </c>
      <c r="O20" s="19">
        <f>SUM(O22:O24)</f>
        <v>8.1</v>
      </c>
      <c r="P20" s="19">
        <f t="shared" si="5"/>
        <v>26.700000000000003</v>
      </c>
      <c r="Q20" s="19">
        <f t="shared" si="5"/>
        <v>26.8</v>
      </c>
      <c r="R20" s="19">
        <f t="shared" si="5"/>
        <v>26.7</v>
      </c>
      <c r="S20" s="19">
        <f t="shared" si="5"/>
        <v>45.4</v>
      </c>
      <c r="T20" s="19">
        <f t="shared" si="5"/>
        <v>26.7</v>
      </c>
      <c r="U20" s="19">
        <f>SUM(U22:U24)</f>
        <v>28</v>
      </c>
      <c r="V20" s="19">
        <f>SUM(V22:V24)</f>
        <v>38.799999999999997</v>
      </c>
      <c r="W20" s="19">
        <f>SUM(W22:W24)</f>
        <v>6.5</v>
      </c>
      <c r="X20" s="19">
        <f t="shared" ref="X20:AC20" si="6">SUM(X22:X24)</f>
        <v>57.900000000000006</v>
      </c>
      <c r="Y20" s="19">
        <f t="shared" si="6"/>
        <v>32.1</v>
      </c>
      <c r="Z20" s="19">
        <f t="shared" si="6"/>
        <v>14.3</v>
      </c>
      <c r="AA20" s="19">
        <f t="shared" si="6"/>
        <v>32.300000000000004</v>
      </c>
      <c r="AB20" s="19">
        <f t="shared" si="6"/>
        <v>1</v>
      </c>
      <c r="AC20" s="19">
        <f t="shared" si="6"/>
        <v>92.3</v>
      </c>
      <c r="AD20" s="20">
        <f t="shared" si="4"/>
        <v>8.5999999999999091</v>
      </c>
    </row>
    <row r="21" spans="1:30" x14ac:dyDescent="0.2">
      <c r="A21" s="16"/>
      <c r="B21" s="21" t="s">
        <v>19</v>
      </c>
      <c r="C21" s="18"/>
      <c r="D21" s="18"/>
      <c r="E21" s="1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20"/>
    </row>
    <row r="22" spans="1:30" s="29" customFormat="1" x14ac:dyDescent="0.3">
      <c r="A22" s="16" t="s">
        <v>36</v>
      </c>
      <c r="B22" s="28" t="s">
        <v>37</v>
      </c>
      <c r="C22" s="18">
        <f t="shared" si="1"/>
        <v>117.3</v>
      </c>
      <c r="D22" s="18">
        <f t="shared" si="1"/>
        <v>117.3</v>
      </c>
      <c r="E22" s="18">
        <f>D22/C22%</f>
        <v>100</v>
      </c>
      <c r="F22" s="22">
        <v>45</v>
      </c>
      <c r="G22" s="22"/>
      <c r="H22" s="22">
        <v>39</v>
      </c>
      <c r="I22" s="22">
        <v>18.5</v>
      </c>
      <c r="J22" s="22">
        <v>22</v>
      </c>
      <c r="K22" s="22">
        <v>39.5</v>
      </c>
      <c r="L22" s="22"/>
      <c r="M22" s="22">
        <v>19.3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>
        <v>11.3</v>
      </c>
      <c r="Y22" s="22"/>
      <c r="Z22" s="22"/>
      <c r="AA22" s="22"/>
      <c r="AB22" s="22"/>
      <c r="AC22" s="22">
        <v>40</v>
      </c>
      <c r="AD22" s="20">
        <f>C22-D22</f>
        <v>0</v>
      </c>
    </row>
    <row r="23" spans="1:30" s="29" customFormat="1" x14ac:dyDescent="0.3">
      <c r="A23" s="16" t="s">
        <v>38</v>
      </c>
      <c r="B23" s="28" t="s">
        <v>39</v>
      </c>
      <c r="C23" s="18">
        <f t="shared" si="1"/>
        <v>274.20000000000005</v>
      </c>
      <c r="D23" s="18">
        <f t="shared" si="1"/>
        <v>272.90000000000003</v>
      </c>
      <c r="E23" s="18">
        <f>D23/C23%</f>
        <v>99.525893508388037</v>
      </c>
      <c r="F23" s="22">
        <v>31.3</v>
      </c>
      <c r="G23" s="22">
        <v>28.5</v>
      </c>
      <c r="H23" s="22">
        <v>47.7</v>
      </c>
      <c r="I23" s="22">
        <v>43.8</v>
      </c>
      <c r="J23" s="22">
        <v>53.6</v>
      </c>
      <c r="K23" s="22">
        <v>43.1</v>
      </c>
      <c r="L23" s="22">
        <v>44.2</v>
      </c>
      <c r="M23" s="22">
        <v>32.1</v>
      </c>
      <c r="N23" s="22">
        <v>9.3000000000000007</v>
      </c>
      <c r="O23" s="22">
        <v>8.1</v>
      </c>
      <c r="P23" s="22">
        <v>5.4</v>
      </c>
      <c r="Q23" s="22">
        <v>6.3</v>
      </c>
      <c r="R23" s="22">
        <v>7.5</v>
      </c>
      <c r="S23" s="22">
        <v>7.3</v>
      </c>
      <c r="T23" s="22">
        <v>8.1999999999999993</v>
      </c>
      <c r="U23" s="22">
        <v>8.3000000000000007</v>
      </c>
      <c r="V23" s="22">
        <v>22.6</v>
      </c>
      <c r="W23" s="22">
        <v>6.5</v>
      </c>
      <c r="X23" s="22">
        <v>34.1</v>
      </c>
      <c r="Y23" s="22">
        <v>10.1</v>
      </c>
      <c r="Z23" s="22">
        <v>10.3</v>
      </c>
      <c r="AA23" s="22">
        <v>28.6</v>
      </c>
      <c r="AB23" s="22"/>
      <c r="AC23" s="22">
        <v>50.2</v>
      </c>
      <c r="AD23" s="20">
        <f>C23-D23</f>
        <v>1.3000000000000114</v>
      </c>
    </row>
    <row r="24" spans="1:30" s="29" customFormat="1" x14ac:dyDescent="0.3">
      <c r="A24" s="16" t="s">
        <v>40</v>
      </c>
      <c r="B24" s="28" t="s">
        <v>41</v>
      </c>
      <c r="C24" s="18">
        <f t="shared" si="1"/>
        <v>145.5</v>
      </c>
      <c r="D24" s="18">
        <f t="shared" si="1"/>
        <v>138.19999999999999</v>
      </c>
      <c r="E24" s="18">
        <f>D24/C24%</f>
        <v>94.982817869415797</v>
      </c>
      <c r="F24" s="22">
        <v>6.5</v>
      </c>
      <c r="G24" s="22">
        <v>6.4</v>
      </c>
      <c r="H24" s="22">
        <v>8.8000000000000007</v>
      </c>
      <c r="I24" s="22">
        <v>8.8000000000000007</v>
      </c>
      <c r="J24" s="22">
        <v>9.5</v>
      </c>
      <c r="K24" s="22">
        <v>9.1</v>
      </c>
      <c r="L24" s="22">
        <v>9.5</v>
      </c>
      <c r="M24" s="22">
        <v>7.8</v>
      </c>
      <c r="N24" s="22">
        <v>18.5</v>
      </c>
      <c r="O24" s="22"/>
      <c r="P24" s="22">
        <v>21.3</v>
      </c>
      <c r="Q24" s="22">
        <v>20.5</v>
      </c>
      <c r="R24" s="22">
        <v>19.2</v>
      </c>
      <c r="S24" s="22">
        <v>38.1</v>
      </c>
      <c r="T24" s="22">
        <v>18.5</v>
      </c>
      <c r="U24" s="22">
        <v>19.7</v>
      </c>
      <c r="V24" s="22">
        <v>16.2</v>
      </c>
      <c r="W24" s="22"/>
      <c r="X24" s="22">
        <v>12.5</v>
      </c>
      <c r="Y24" s="22">
        <v>22</v>
      </c>
      <c r="Z24" s="22">
        <v>4</v>
      </c>
      <c r="AA24" s="22">
        <v>3.7</v>
      </c>
      <c r="AB24" s="22">
        <v>1</v>
      </c>
      <c r="AC24" s="22">
        <v>2.1</v>
      </c>
      <c r="AD24" s="20">
        <f>C24-D24</f>
        <v>7.3000000000000114</v>
      </c>
    </row>
    <row r="25" spans="1:30" s="29" customFormat="1" x14ac:dyDescent="0.25">
      <c r="A25" s="16" t="s">
        <v>42</v>
      </c>
      <c r="B25" s="21" t="s">
        <v>43</v>
      </c>
      <c r="C25" s="18">
        <f t="shared" si="1"/>
        <v>922.19999999999993</v>
      </c>
      <c r="D25" s="18">
        <f t="shared" si="1"/>
        <v>921.89999999999986</v>
      </c>
      <c r="E25" s="18">
        <f>D25/C25%</f>
        <v>99.967469095640851</v>
      </c>
      <c r="F25" s="19">
        <f t="shared" ref="F25:AC25" si="7">SUM(F26:F37)</f>
        <v>102.10000000000001</v>
      </c>
      <c r="G25" s="19">
        <f t="shared" si="7"/>
        <v>57.6</v>
      </c>
      <c r="H25" s="19">
        <f t="shared" si="7"/>
        <v>89.9</v>
      </c>
      <c r="I25" s="19">
        <f t="shared" si="7"/>
        <v>83.8</v>
      </c>
      <c r="J25" s="19">
        <f t="shared" si="7"/>
        <v>124.5</v>
      </c>
      <c r="K25" s="19">
        <f t="shared" si="7"/>
        <v>29.400000000000002</v>
      </c>
      <c r="L25" s="19">
        <f t="shared" si="7"/>
        <v>92.899999999999991</v>
      </c>
      <c r="M25" s="19">
        <f t="shared" si="7"/>
        <v>130.80000000000001</v>
      </c>
      <c r="N25" s="19">
        <f t="shared" si="7"/>
        <v>115.89999999999999</v>
      </c>
      <c r="O25" s="19">
        <f t="shared" si="7"/>
        <v>92.399999999999991</v>
      </c>
      <c r="P25" s="19">
        <f t="shared" si="7"/>
        <v>62.400000000000006</v>
      </c>
      <c r="Q25" s="19">
        <f t="shared" si="7"/>
        <v>53.400000000000006</v>
      </c>
      <c r="R25" s="19">
        <f t="shared" si="7"/>
        <v>59.9</v>
      </c>
      <c r="S25" s="19">
        <f>SUM(S26:S37)</f>
        <v>68.3</v>
      </c>
      <c r="T25" s="19">
        <f t="shared" si="7"/>
        <v>77.900000000000006</v>
      </c>
      <c r="U25" s="19">
        <f t="shared" si="7"/>
        <v>58.300000000000004</v>
      </c>
      <c r="V25" s="19">
        <f t="shared" si="7"/>
        <v>53</v>
      </c>
      <c r="W25" s="19">
        <f t="shared" si="7"/>
        <v>32.800000000000004</v>
      </c>
      <c r="X25" s="19">
        <f>SUM(X26:X37)</f>
        <v>15.2</v>
      </c>
      <c r="Y25" s="19">
        <f t="shared" si="7"/>
        <v>147.4</v>
      </c>
      <c r="Z25" s="19">
        <f t="shared" si="7"/>
        <v>28.1</v>
      </c>
      <c r="AA25" s="19">
        <f t="shared" si="7"/>
        <v>39.699999999999996</v>
      </c>
      <c r="AB25" s="19">
        <f t="shared" si="7"/>
        <v>100.39999999999998</v>
      </c>
      <c r="AC25" s="19">
        <f t="shared" si="7"/>
        <v>128</v>
      </c>
      <c r="AD25" s="20">
        <f>C25-D25</f>
        <v>0.30000000000006821</v>
      </c>
    </row>
    <row r="26" spans="1:30" s="29" customFormat="1" x14ac:dyDescent="0.25">
      <c r="A26" s="16"/>
      <c r="B26" s="21" t="s">
        <v>19</v>
      </c>
      <c r="C26" s="18"/>
      <c r="D26" s="18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20"/>
    </row>
    <row r="27" spans="1:30" s="29" customFormat="1" x14ac:dyDescent="0.25">
      <c r="A27" s="16" t="s">
        <v>44</v>
      </c>
      <c r="B27" s="21" t="s">
        <v>45</v>
      </c>
      <c r="C27" s="18">
        <f t="shared" si="1"/>
        <v>0</v>
      </c>
      <c r="D27" s="18">
        <f t="shared" si="1"/>
        <v>0</v>
      </c>
      <c r="E27" s="18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0">
        <f t="shared" ref="AD27:AD38" si="8">C27-D27</f>
        <v>0</v>
      </c>
    </row>
    <row r="28" spans="1:30" s="29" customFormat="1" x14ac:dyDescent="0.25">
      <c r="A28" s="16" t="s">
        <v>46</v>
      </c>
      <c r="B28" s="21" t="s">
        <v>47</v>
      </c>
      <c r="C28" s="18">
        <f t="shared" si="1"/>
        <v>139</v>
      </c>
      <c r="D28" s="18">
        <f t="shared" si="1"/>
        <v>139</v>
      </c>
      <c r="E28" s="18">
        <f t="shared" ref="E28:E38" si="9">D28/C28%</f>
        <v>100</v>
      </c>
      <c r="F28" s="22">
        <v>20</v>
      </c>
      <c r="G28" s="22">
        <v>18.7</v>
      </c>
      <c r="H28" s="22">
        <v>30.5</v>
      </c>
      <c r="I28" s="22">
        <v>31.8</v>
      </c>
      <c r="J28" s="22"/>
      <c r="K28" s="22"/>
      <c r="L28" s="22">
        <v>24.2</v>
      </c>
      <c r="M28" s="22">
        <v>24.2</v>
      </c>
      <c r="N28" s="22">
        <v>25</v>
      </c>
      <c r="O28" s="22"/>
      <c r="P28" s="22">
        <v>5.3</v>
      </c>
      <c r="Q28" s="22">
        <v>17</v>
      </c>
      <c r="R28" s="22">
        <v>2.6</v>
      </c>
      <c r="S28" s="22">
        <v>8.5</v>
      </c>
      <c r="T28" s="22">
        <v>23.5</v>
      </c>
      <c r="U28" s="22">
        <v>30.9</v>
      </c>
      <c r="V28" s="22"/>
      <c r="W28" s="22"/>
      <c r="X28" s="22"/>
      <c r="Y28" s="22"/>
      <c r="Z28" s="22">
        <v>2.9</v>
      </c>
      <c r="AA28" s="22"/>
      <c r="AB28" s="22">
        <v>5</v>
      </c>
      <c r="AC28" s="22">
        <v>7.9</v>
      </c>
      <c r="AD28" s="20">
        <f t="shared" si="8"/>
        <v>0</v>
      </c>
    </row>
    <row r="29" spans="1:30" s="29" customFormat="1" ht="18.75" customHeight="1" x14ac:dyDescent="0.25">
      <c r="A29" s="16" t="s">
        <v>48</v>
      </c>
      <c r="B29" s="21" t="s">
        <v>49</v>
      </c>
      <c r="C29" s="18">
        <f t="shared" si="1"/>
        <v>151.69999999999999</v>
      </c>
      <c r="D29" s="18">
        <f t="shared" si="1"/>
        <v>151.70000000000002</v>
      </c>
      <c r="E29" s="18">
        <f t="shared" si="9"/>
        <v>100.00000000000001</v>
      </c>
      <c r="F29" s="22">
        <v>10.3</v>
      </c>
      <c r="G29" s="22"/>
      <c r="H29" s="22">
        <v>18.100000000000001</v>
      </c>
      <c r="I29" s="22">
        <v>10.4</v>
      </c>
      <c r="J29" s="22">
        <v>64.8</v>
      </c>
      <c r="K29" s="22">
        <v>1.8</v>
      </c>
      <c r="L29" s="22">
        <f>7-0.4</f>
        <v>6.6</v>
      </c>
      <c r="M29" s="22">
        <v>13.5</v>
      </c>
      <c r="N29" s="22">
        <v>17.7</v>
      </c>
      <c r="O29" s="22">
        <f>70.2-10.6</f>
        <v>59.6</v>
      </c>
      <c r="P29" s="22">
        <v>3.6</v>
      </c>
      <c r="Q29" s="22"/>
      <c r="R29" s="22">
        <v>13.5</v>
      </c>
      <c r="S29" s="22">
        <v>30</v>
      </c>
      <c r="T29" s="22">
        <v>0.1</v>
      </c>
      <c r="U29" s="22"/>
      <c r="V29" s="22">
        <v>13.2</v>
      </c>
      <c r="W29" s="22">
        <v>8.8000000000000007</v>
      </c>
      <c r="X29" s="22"/>
      <c r="Y29" s="22">
        <v>2.4</v>
      </c>
      <c r="Z29" s="22">
        <v>1.5</v>
      </c>
      <c r="AA29" s="22">
        <v>19.399999999999999</v>
      </c>
      <c r="AB29" s="22">
        <v>2.2999999999999998</v>
      </c>
      <c r="AC29" s="22">
        <v>5.8</v>
      </c>
      <c r="AD29" s="20">
        <f t="shared" si="8"/>
        <v>0</v>
      </c>
    </row>
    <row r="30" spans="1:30" s="29" customFormat="1" x14ac:dyDescent="0.25">
      <c r="A30" s="16" t="s">
        <v>50</v>
      </c>
      <c r="B30" s="21" t="s">
        <v>51</v>
      </c>
      <c r="C30" s="18">
        <f t="shared" si="1"/>
        <v>99.1</v>
      </c>
      <c r="D30" s="18">
        <f t="shared" si="1"/>
        <v>99.09999999999998</v>
      </c>
      <c r="E30" s="18">
        <f t="shared" si="9"/>
        <v>99.999999999999986</v>
      </c>
      <c r="F30" s="22">
        <v>9.4</v>
      </c>
      <c r="G30" s="22"/>
      <c r="H30" s="22">
        <v>9.4</v>
      </c>
      <c r="I30" s="22"/>
      <c r="J30" s="22">
        <v>9.4</v>
      </c>
      <c r="K30" s="22">
        <v>13.1</v>
      </c>
      <c r="L30" s="22">
        <v>9.4</v>
      </c>
      <c r="M30" s="22">
        <v>10.1</v>
      </c>
      <c r="N30" s="22">
        <v>9.3000000000000007</v>
      </c>
      <c r="O30" s="22">
        <v>3</v>
      </c>
      <c r="P30" s="22">
        <v>9.3000000000000007</v>
      </c>
      <c r="Q30" s="22">
        <v>10.1</v>
      </c>
      <c r="R30" s="22">
        <v>9.4</v>
      </c>
      <c r="S30" s="22">
        <v>16.3</v>
      </c>
      <c r="T30" s="22">
        <v>9.3000000000000007</v>
      </c>
      <c r="U30" s="22">
        <v>9.3000000000000007</v>
      </c>
      <c r="V30" s="22">
        <v>9.3000000000000007</v>
      </c>
      <c r="W30" s="22">
        <v>9.3000000000000007</v>
      </c>
      <c r="X30" s="22"/>
      <c r="Y30" s="22">
        <v>9.3000000000000007</v>
      </c>
      <c r="Z30" s="22">
        <v>9.3000000000000007</v>
      </c>
      <c r="AA30" s="22">
        <v>9.3000000000000007</v>
      </c>
      <c r="AB30" s="22">
        <v>5.6</v>
      </c>
      <c r="AC30" s="22">
        <v>9.3000000000000007</v>
      </c>
      <c r="AD30" s="20">
        <f t="shared" si="8"/>
        <v>0</v>
      </c>
    </row>
    <row r="31" spans="1:30" s="29" customFormat="1" ht="20.25" customHeight="1" x14ac:dyDescent="0.25">
      <c r="A31" s="16" t="s">
        <v>52</v>
      </c>
      <c r="B31" s="21" t="s">
        <v>53</v>
      </c>
      <c r="C31" s="18">
        <f t="shared" si="1"/>
        <v>11.700000000000001</v>
      </c>
      <c r="D31" s="18">
        <f t="shared" si="1"/>
        <v>11.699999999999998</v>
      </c>
      <c r="E31" s="18">
        <f t="shared" si="9"/>
        <v>99.999999999999972</v>
      </c>
      <c r="F31" s="22">
        <v>4.7</v>
      </c>
      <c r="G31" s="22">
        <v>4.7</v>
      </c>
      <c r="H31" s="22">
        <v>0.4</v>
      </c>
      <c r="I31" s="22">
        <v>0.4</v>
      </c>
      <c r="J31" s="22">
        <v>0.5</v>
      </c>
      <c r="K31" s="22">
        <v>0.3</v>
      </c>
      <c r="L31" s="22">
        <v>0.4</v>
      </c>
      <c r="M31" s="22"/>
      <c r="N31" s="22">
        <v>4.8</v>
      </c>
      <c r="O31" s="22">
        <v>5.3</v>
      </c>
      <c r="P31" s="26"/>
      <c r="Q31" s="22">
        <v>0.1</v>
      </c>
      <c r="R31" s="22">
        <v>0.9</v>
      </c>
      <c r="S31" s="22">
        <v>0.7</v>
      </c>
      <c r="T31" s="22"/>
      <c r="U31" s="22"/>
      <c r="V31" s="22"/>
      <c r="W31" s="22">
        <v>0.2</v>
      </c>
      <c r="X31" s="22"/>
      <c r="Y31" s="22"/>
      <c r="Z31" s="22"/>
      <c r="AA31" s="22"/>
      <c r="AB31" s="22"/>
      <c r="AC31" s="22"/>
      <c r="AD31" s="20">
        <f t="shared" si="8"/>
        <v>0</v>
      </c>
    </row>
    <row r="32" spans="1:30" s="29" customFormat="1" ht="22.5" customHeight="1" x14ac:dyDescent="0.25">
      <c r="A32" s="16" t="s">
        <v>54</v>
      </c>
      <c r="B32" s="21" t="s">
        <v>55</v>
      </c>
      <c r="C32" s="18">
        <f t="shared" si="1"/>
        <v>105</v>
      </c>
      <c r="D32" s="18">
        <f t="shared" si="1"/>
        <v>105</v>
      </c>
      <c r="E32" s="18">
        <f t="shared" si="9"/>
        <v>100</v>
      </c>
      <c r="F32" s="22">
        <v>34.200000000000003</v>
      </c>
      <c r="G32" s="22">
        <v>34.200000000000003</v>
      </c>
      <c r="H32" s="22"/>
      <c r="I32" s="22"/>
      <c r="J32" s="22"/>
      <c r="K32" s="22"/>
      <c r="L32" s="26"/>
      <c r="M32" s="26"/>
      <c r="N32" s="26"/>
      <c r="O32" s="26"/>
      <c r="P32" s="26"/>
      <c r="Q32" s="26"/>
      <c r="R32" s="22"/>
      <c r="S32" s="26"/>
      <c r="T32" s="26"/>
      <c r="U32" s="22"/>
      <c r="V32" s="22"/>
      <c r="W32" s="22"/>
      <c r="X32" s="22"/>
      <c r="Y32" s="22"/>
      <c r="Z32" s="22"/>
      <c r="AA32" s="22"/>
      <c r="AB32" s="22">
        <v>70.8</v>
      </c>
      <c r="AC32" s="22">
        <v>70.8</v>
      </c>
      <c r="AD32" s="20">
        <f t="shared" si="8"/>
        <v>0</v>
      </c>
    </row>
    <row r="33" spans="1:30" s="29" customFormat="1" ht="19.5" customHeight="1" x14ac:dyDescent="0.25">
      <c r="A33" s="16" t="s">
        <v>56</v>
      </c>
      <c r="B33" s="21" t="s">
        <v>57</v>
      </c>
      <c r="C33" s="18">
        <f t="shared" si="1"/>
        <v>52.6</v>
      </c>
      <c r="D33" s="18">
        <f t="shared" si="1"/>
        <v>52.600000000000009</v>
      </c>
      <c r="E33" s="18">
        <f t="shared" si="9"/>
        <v>100.00000000000001</v>
      </c>
      <c r="F33" s="22">
        <v>6.5</v>
      </c>
      <c r="G33" s="22"/>
      <c r="H33" s="22">
        <v>6.5</v>
      </c>
      <c r="I33" s="22">
        <v>3.3</v>
      </c>
      <c r="J33" s="22">
        <v>6.5</v>
      </c>
      <c r="K33" s="22">
        <v>4.4000000000000004</v>
      </c>
      <c r="L33" s="22">
        <v>6.5</v>
      </c>
      <c r="M33" s="22">
        <v>4.4000000000000004</v>
      </c>
      <c r="N33" s="22">
        <v>6.5</v>
      </c>
      <c r="O33" s="22">
        <v>4.8</v>
      </c>
      <c r="P33" s="22">
        <v>6.5</v>
      </c>
      <c r="Q33" s="22">
        <v>4.5999999999999996</v>
      </c>
      <c r="R33" s="22">
        <v>6.5</v>
      </c>
      <c r="S33" s="22">
        <v>4.5999999999999996</v>
      </c>
      <c r="T33" s="22">
        <v>6.5</v>
      </c>
      <c r="U33" s="22">
        <v>4.5999999999999996</v>
      </c>
      <c r="V33" s="22">
        <v>0.6</v>
      </c>
      <c r="W33" s="22">
        <v>4</v>
      </c>
      <c r="X33" s="22"/>
      <c r="Y33" s="22">
        <v>4.5999999999999996</v>
      </c>
      <c r="Z33" s="22"/>
      <c r="AA33" s="22">
        <v>4.5999999999999996</v>
      </c>
      <c r="AB33" s="22"/>
      <c r="AC33" s="22">
        <v>8.6999999999999993</v>
      </c>
      <c r="AD33" s="20">
        <f t="shared" si="8"/>
        <v>0</v>
      </c>
    </row>
    <row r="34" spans="1:30" s="29" customFormat="1" ht="19.5" customHeight="1" x14ac:dyDescent="0.25">
      <c r="A34" s="16" t="s">
        <v>58</v>
      </c>
      <c r="B34" s="21" t="s">
        <v>59</v>
      </c>
      <c r="C34" s="18">
        <f t="shared" si="1"/>
        <v>277.90000000000003</v>
      </c>
      <c r="D34" s="18">
        <f t="shared" si="1"/>
        <v>277.89999999999998</v>
      </c>
      <c r="E34" s="18">
        <f t="shared" si="9"/>
        <v>99.999999999999986</v>
      </c>
      <c r="F34" s="22">
        <v>17</v>
      </c>
      <c r="G34" s="22"/>
      <c r="H34" s="22">
        <v>25</v>
      </c>
      <c r="I34" s="22">
        <v>37.9</v>
      </c>
      <c r="J34" s="22">
        <v>33</v>
      </c>
      <c r="K34" s="22"/>
      <c r="L34" s="22">
        <v>45.8</v>
      </c>
      <c r="M34" s="22">
        <v>78.599999999999994</v>
      </c>
      <c r="N34" s="22">
        <v>25</v>
      </c>
      <c r="O34" s="22"/>
      <c r="P34" s="22">
        <v>29.2</v>
      </c>
      <c r="Q34" s="22">
        <v>12.6</v>
      </c>
      <c r="R34" s="22">
        <v>25</v>
      </c>
      <c r="S34" s="26"/>
      <c r="T34" s="22">
        <v>25</v>
      </c>
      <c r="U34" s="22"/>
      <c r="V34" s="22">
        <v>25</v>
      </c>
      <c r="W34" s="22">
        <v>5.4</v>
      </c>
      <c r="X34" s="22">
        <v>12.2</v>
      </c>
      <c r="Y34" s="22">
        <v>127.6</v>
      </c>
      <c r="Z34" s="22">
        <v>11.6</v>
      </c>
      <c r="AA34" s="22">
        <v>2.9</v>
      </c>
      <c r="AB34" s="22">
        <v>4.0999999999999996</v>
      </c>
      <c r="AC34" s="22">
        <v>12.9</v>
      </c>
      <c r="AD34" s="20">
        <f t="shared" si="8"/>
        <v>0</v>
      </c>
    </row>
    <row r="35" spans="1:30" s="29" customFormat="1" ht="19.5" customHeight="1" x14ac:dyDescent="0.25">
      <c r="A35" s="16" t="s">
        <v>60</v>
      </c>
      <c r="B35" s="21" t="s">
        <v>61</v>
      </c>
      <c r="C35" s="18"/>
      <c r="D35" s="18"/>
      <c r="E35" s="18"/>
      <c r="F35" s="22"/>
      <c r="G35" s="22"/>
      <c r="H35" s="22"/>
      <c r="I35" s="22"/>
      <c r="J35" s="22"/>
      <c r="K35" s="22"/>
      <c r="L35" s="22"/>
      <c r="M35" s="22"/>
      <c r="N35" s="22">
        <v>0.3</v>
      </c>
      <c r="O35" s="22"/>
      <c r="P35" s="22"/>
      <c r="Q35" s="22"/>
      <c r="R35" s="22"/>
      <c r="S35" s="26"/>
      <c r="T35" s="26"/>
      <c r="U35" s="22"/>
      <c r="V35" s="22"/>
      <c r="W35" s="22"/>
      <c r="X35" s="22"/>
      <c r="Y35" s="22"/>
      <c r="Z35" s="22"/>
      <c r="AA35" s="22"/>
      <c r="AB35" s="22"/>
      <c r="AC35" s="22"/>
      <c r="AD35" s="20"/>
    </row>
    <row r="36" spans="1:30" s="29" customFormat="1" ht="19.5" customHeight="1" x14ac:dyDescent="0.25">
      <c r="A36" s="16" t="s">
        <v>62</v>
      </c>
      <c r="B36" s="21" t="s">
        <v>63</v>
      </c>
      <c r="C36" s="18">
        <f t="shared" si="1"/>
        <v>58.4</v>
      </c>
      <c r="D36" s="18">
        <f t="shared" si="1"/>
        <v>58.4</v>
      </c>
      <c r="E36" s="18">
        <f t="shared" si="9"/>
        <v>100</v>
      </c>
      <c r="F36" s="22"/>
      <c r="G36" s="22"/>
      <c r="H36" s="22"/>
      <c r="I36" s="22"/>
      <c r="J36" s="22">
        <v>10.3</v>
      </c>
      <c r="K36" s="22">
        <v>9.8000000000000007</v>
      </c>
      <c r="L36" s="22"/>
      <c r="M36" s="22"/>
      <c r="N36" s="22">
        <v>16.7</v>
      </c>
      <c r="O36" s="22">
        <v>9.1</v>
      </c>
      <c r="P36" s="22">
        <v>2.5</v>
      </c>
      <c r="Q36" s="22">
        <v>9</v>
      </c>
      <c r="R36" s="22">
        <v>2</v>
      </c>
      <c r="S36" s="22">
        <v>2.5</v>
      </c>
      <c r="T36" s="22">
        <v>8.5</v>
      </c>
      <c r="U36" s="22">
        <v>8.4</v>
      </c>
      <c r="V36" s="22"/>
      <c r="W36" s="22"/>
      <c r="X36" s="22">
        <v>3</v>
      </c>
      <c r="Y36" s="22">
        <v>3.5</v>
      </c>
      <c r="Z36" s="22">
        <v>2.8</v>
      </c>
      <c r="AA36" s="22">
        <v>3.5</v>
      </c>
      <c r="AB36" s="22">
        <v>12.6</v>
      </c>
      <c r="AC36" s="22">
        <v>12.6</v>
      </c>
      <c r="AD36" s="20">
        <f>C36-D36</f>
        <v>0</v>
      </c>
    </row>
    <row r="37" spans="1:30" s="29" customFormat="1" ht="19.5" customHeight="1" x14ac:dyDescent="0.25">
      <c r="A37" s="16" t="s">
        <v>64</v>
      </c>
      <c r="B37" s="21" t="s">
        <v>65</v>
      </c>
      <c r="C37" s="18">
        <f t="shared" si="1"/>
        <v>26.5</v>
      </c>
      <c r="D37" s="18">
        <f t="shared" si="1"/>
        <v>26.5</v>
      </c>
      <c r="E37" s="18"/>
      <c r="F37" s="22"/>
      <c r="G37" s="22"/>
      <c r="H37" s="22"/>
      <c r="I37" s="22"/>
      <c r="J37" s="22"/>
      <c r="K37" s="22"/>
      <c r="L37" s="22"/>
      <c r="M37" s="22"/>
      <c r="N37" s="22">
        <v>10.6</v>
      </c>
      <c r="O37" s="22">
        <v>10.6</v>
      </c>
      <c r="P37" s="30">
        <v>6</v>
      </c>
      <c r="Q37" s="22"/>
      <c r="R37" s="22"/>
      <c r="S37" s="22">
        <v>5.7</v>
      </c>
      <c r="T37" s="22">
        <v>5</v>
      </c>
      <c r="U37" s="22">
        <v>5.0999999999999996</v>
      </c>
      <c r="V37" s="22">
        <v>4.9000000000000004</v>
      </c>
      <c r="W37" s="22">
        <v>5.0999999999999996</v>
      </c>
      <c r="X37" s="22"/>
      <c r="Y37" s="22"/>
      <c r="Z37" s="22"/>
      <c r="AA37" s="22"/>
      <c r="AB37" s="22"/>
      <c r="AC37" s="22"/>
      <c r="AD37" s="20">
        <f>C37-D37</f>
        <v>0</v>
      </c>
    </row>
    <row r="38" spans="1:30" s="29" customFormat="1" x14ac:dyDescent="0.25">
      <c r="A38" s="16" t="s">
        <v>66</v>
      </c>
      <c r="B38" s="21" t="s">
        <v>67</v>
      </c>
      <c r="C38" s="18">
        <f t="shared" si="1"/>
        <v>2535.6999999999998</v>
      </c>
      <c r="D38" s="18">
        <f t="shared" si="1"/>
        <v>2521.6</v>
      </c>
      <c r="E38" s="18">
        <f t="shared" si="9"/>
        <v>99.443940529242411</v>
      </c>
      <c r="F38" s="19">
        <f>SUM(F39:F41)</f>
        <v>100</v>
      </c>
      <c r="G38" s="19">
        <f t="shared" ref="G38:O38" si="10">SUM(G39:G41)</f>
        <v>71.5</v>
      </c>
      <c r="H38" s="19">
        <f t="shared" si="10"/>
        <v>120</v>
      </c>
      <c r="I38" s="19">
        <f t="shared" si="10"/>
        <v>110.2</v>
      </c>
      <c r="J38" s="19">
        <f t="shared" si="10"/>
        <v>200</v>
      </c>
      <c r="K38" s="19">
        <f t="shared" si="10"/>
        <v>237.8</v>
      </c>
      <c r="L38" s="19">
        <f t="shared" si="10"/>
        <v>210</v>
      </c>
      <c r="M38" s="19">
        <f t="shared" si="10"/>
        <v>190</v>
      </c>
      <c r="N38" s="19">
        <f t="shared" si="10"/>
        <v>288.8</v>
      </c>
      <c r="O38" s="19">
        <f t="shared" si="10"/>
        <v>244.5</v>
      </c>
      <c r="P38" s="19">
        <f t="shared" ref="P38:W38" si="11">SUM(P39:P41)</f>
        <v>237.9</v>
      </c>
      <c r="Q38" s="19">
        <f t="shared" si="11"/>
        <v>290</v>
      </c>
      <c r="R38" s="19">
        <f t="shared" si="11"/>
        <v>254.2</v>
      </c>
      <c r="S38" s="19">
        <f t="shared" si="11"/>
        <v>245.1</v>
      </c>
      <c r="T38" s="19">
        <f t="shared" si="11"/>
        <v>229.2</v>
      </c>
      <c r="U38" s="19">
        <f t="shared" si="11"/>
        <v>250</v>
      </c>
      <c r="V38" s="19">
        <f t="shared" si="11"/>
        <v>220.1</v>
      </c>
      <c r="W38" s="19">
        <f t="shared" si="11"/>
        <v>130.30000000000001</v>
      </c>
      <c r="X38" s="19">
        <f t="shared" ref="X38:AC38" si="12">SUM(X39:X41)</f>
        <v>174.3</v>
      </c>
      <c r="Y38" s="19">
        <f t="shared" si="12"/>
        <v>264.10000000000002</v>
      </c>
      <c r="Z38" s="19">
        <f t="shared" si="12"/>
        <v>320.2</v>
      </c>
      <c r="AA38" s="19">
        <f t="shared" si="12"/>
        <v>201</v>
      </c>
      <c r="AB38" s="19">
        <f t="shared" si="12"/>
        <v>181</v>
      </c>
      <c r="AC38" s="19">
        <f t="shared" si="12"/>
        <v>287.10000000000002</v>
      </c>
      <c r="AD38" s="20">
        <f t="shared" si="8"/>
        <v>14.099999999999909</v>
      </c>
    </row>
    <row r="39" spans="1:30" s="29" customFormat="1" x14ac:dyDescent="0.25">
      <c r="A39" s="16"/>
      <c r="B39" s="21" t="s">
        <v>12</v>
      </c>
      <c r="C39" s="18"/>
      <c r="D39" s="18"/>
      <c r="E39" s="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20"/>
    </row>
    <row r="40" spans="1:30" s="29" customFormat="1" x14ac:dyDescent="0.25">
      <c r="A40" s="16" t="s">
        <v>68</v>
      </c>
      <c r="B40" s="21" t="s">
        <v>69</v>
      </c>
      <c r="C40" s="18">
        <f t="shared" si="1"/>
        <v>2535.6999999999998</v>
      </c>
      <c r="D40" s="18">
        <f t="shared" si="1"/>
        <v>2521.6</v>
      </c>
      <c r="E40" s="18">
        <f>D40/C40%</f>
        <v>99.443940529242411</v>
      </c>
      <c r="F40" s="22">
        <v>100</v>
      </c>
      <c r="G40" s="22">
        <v>71.5</v>
      </c>
      <c r="H40" s="22">
        <v>120</v>
      </c>
      <c r="I40" s="22">
        <v>110.2</v>
      </c>
      <c r="J40" s="22">
        <v>200</v>
      </c>
      <c r="K40" s="22">
        <v>237.8</v>
      </c>
      <c r="L40" s="22">
        <v>210</v>
      </c>
      <c r="M40" s="22">
        <v>190</v>
      </c>
      <c r="N40" s="22">
        <v>288.8</v>
      </c>
      <c r="O40" s="22">
        <v>244.5</v>
      </c>
      <c r="P40" s="22">
        <v>237.9</v>
      </c>
      <c r="Q40" s="22">
        <v>290</v>
      </c>
      <c r="R40" s="22">
        <v>254.2</v>
      </c>
      <c r="S40" s="22">
        <v>245.1</v>
      </c>
      <c r="T40" s="22">
        <v>229.2</v>
      </c>
      <c r="U40" s="22">
        <v>250</v>
      </c>
      <c r="V40" s="22">
        <v>220.1</v>
      </c>
      <c r="W40" s="22">
        <v>130.30000000000001</v>
      </c>
      <c r="X40" s="22">
        <v>174.3</v>
      </c>
      <c r="Y40" s="22">
        <v>264.10000000000002</v>
      </c>
      <c r="Z40" s="22">
        <v>320.2</v>
      </c>
      <c r="AA40" s="22">
        <v>201</v>
      </c>
      <c r="AB40" s="22">
        <v>181</v>
      </c>
      <c r="AC40" s="22">
        <v>287.10000000000002</v>
      </c>
      <c r="AD40" s="20">
        <f>C40-D40</f>
        <v>14.099999999999909</v>
      </c>
    </row>
    <row r="41" spans="1:30" s="29" customFormat="1" ht="19.5" hidden="1" customHeight="1" x14ac:dyDescent="0.25">
      <c r="A41" s="16" t="s">
        <v>70</v>
      </c>
      <c r="B41" s="21" t="s">
        <v>71</v>
      </c>
      <c r="C41" s="18">
        <f t="shared" si="1"/>
        <v>0</v>
      </c>
      <c r="D41" s="18">
        <f t="shared" si="1"/>
        <v>0</v>
      </c>
      <c r="E41" s="18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18">
        <f>C41-D41</f>
        <v>0</v>
      </c>
    </row>
    <row r="42" spans="1:30" s="29" customFormat="1" ht="18" customHeight="1" x14ac:dyDescent="0.25">
      <c r="A42" s="12" t="s">
        <v>72</v>
      </c>
      <c r="B42" s="13" t="s">
        <v>73</v>
      </c>
      <c r="C42" s="14">
        <f>F42+H42+J42+L42+N42+P42+R42+T42+V42+X42+Z42+AB42</f>
        <v>670.1</v>
      </c>
      <c r="D42" s="14">
        <f>G42+I42+K42+M42+O42+Q42+S42+U42+W42+Y42+AA42+AC42</f>
        <v>670.1</v>
      </c>
      <c r="E42" s="14">
        <f>D42/C42%</f>
        <v>100</v>
      </c>
      <c r="F42" s="15">
        <f>SUM(F44:F56)</f>
        <v>0</v>
      </c>
      <c r="G42" s="15">
        <f>SUM(G44:G56)</f>
        <v>0</v>
      </c>
      <c r="H42" s="15">
        <f t="shared" ref="H42:V42" si="13">SUM(H44:H56)</f>
        <v>0</v>
      </c>
      <c r="I42" s="15">
        <f t="shared" si="13"/>
        <v>0</v>
      </c>
      <c r="J42" s="15">
        <f t="shared" si="13"/>
        <v>0</v>
      </c>
      <c r="K42" s="15">
        <f t="shared" si="13"/>
        <v>0</v>
      </c>
      <c r="L42" s="15">
        <f>SUM(L44:L56)</f>
        <v>662.5</v>
      </c>
      <c r="M42" s="15">
        <f t="shared" si="13"/>
        <v>0</v>
      </c>
      <c r="N42" s="15">
        <f t="shared" si="13"/>
        <v>0</v>
      </c>
      <c r="O42" s="15">
        <f t="shared" si="13"/>
        <v>91.3</v>
      </c>
      <c r="P42" s="15">
        <f t="shared" si="13"/>
        <v>0</v>
      </c>
      <c r="Q42" s="15">
        <f t="shared" si="13"/>
        <v>527.5</v>
      </c>
      <c r="R42" s="15">
        <f>SUM(R44:R56)</f>
        <v>0</v>
      </c>
      <c r="S42" s="15">
        <f t="shared" si="13"/>
        <v>0</v>
      </c>
      <c r="T42" s="15">
        <f t="shared" si="13"/>
        <v>0</v>
      </c>
      <c r="U42" s="15">
        <f t="shared" si="13"/>
        <v>0</v>
      </c>
      <c r="V42" s="15">
        <f t="shared" si="13"/>
        <v>7.6</v>
      </c>
      <c r="W42" s="15">
        <f>SUM(W44:W56)</f>
        <v>43.7</v>
      </c>
      <c r="X42" s="15">
        <f t="shared" ref="X42:AC42" si="14">SUM(X44:X56)</f>
        <v>0</v>
      </c>
      <c r="Y42" s="15">
        <f t="shared" si="14"/>
        <v>7.6</v>
      </c>
      <c r="Z42" s="15">
        <f t="shared" si="14"/>
        <v>0</v>
      </c>
      <c r="AA42" s="15">
        <f t="shared" si="14"/>
        <v>0</v>
      </c>
      <c r="AB42" s="15">
        <f t="shared" si="14"/>
        <v>0</v>
      </c>
      <c r="AC42" s="15">
        <f t="shared" si="14"/>
        <v>0</v>
      </c>
      <c r="AD42" s="14">
        <f>C42-D42</f>
        <v>0</v>
      </c>
    </row>
    <row r="43" spans="1:30" s="29" customFormat="1" x14ac:dyDescent="0.25">
      <c r="A43" s="24"/>
      <c r="B43" s="21" t="s">
        <v>12</v>
      </c>
      <c r="C43" s="18"/>
      <c r="D43" s="18"/>
      <c r="E43" s="1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s="29" customFormat="1" x14ac:dyDescent="0.25">
      <c r="A44" s="24" t="s">
        <v>74</v>
      </c>
      <c r="B44" s="21" t="s">
        <v>75</v>
      </c>
      <c r="C44" s="18">
        <f t="shared" si="1"/>
        <v>498</v>
      </c>
      <c r="D44" s="18">
        <f t="shared" si="1"/>
        <v>498</v>
      </c>
      <c r="E44" s="18">
        <f>D44/C44%</f>
        <v>99.999999999999986</v>
      </c>
      <c r="F44" s="22"/>
      <c r="G44" s="22"/>
      <c r="H44" s="22"/>
      <c r="I44" s="22"/>
      <c r="J44" s="22"/>
      <c r="K44" s="22"/>
      <c r="L44" s="22">
        <v>498</v>
      </c>
      <c r="M44" s="22"/>
      <c r="N44" s="22"/>
      <c r="O44" s="30"/>
      <c r="P44" s="22"/>
      <c r="Q44" s="22">
        <v>498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19">
        <f t="shared" ref="AD44:AD56" si="15">C44-D44</f>
        <v>0</v>
      </c>
    </row>
    <row r="45" spans="1:30" s="29" customFormat="1" x14ac:dyDescent="0.25">
      <c r="A45" s="24" t="s">
        <v>76</v>
      </c>
      <c r="B45" s="21" t="s">
        <v>77</v>
      </c>
      <c r="C45" s="18">
        <f t="shared" si="1"/>
        <v>29.5</v>
      </c>
      <c r="D45" s="18">
        <f t="shared" si="1"/>
        <v>29.5</v>
      </c>
      <c r="E45" s="18">
        <f>D45/C45%</f>
        <v>100</v>
      </c>
      <c r="F45" s="22"/>
      <c r="G45" s="22"/>
      <c r="H45" s="22"/>
      <c r="I45" s="22"/>
      <c r="J45" s="22"/>
      <c r="K45" s="22"/>
      <c r="L45" s="22">
        <v>29.5</v>
      </c>
      <c r="M45" s="22"/>
      <c r="N45" s="22"/>
      <c r="O45" s="22"/>
      <c r="P45" s="22"/>
      <c r="Q45" s="22">
        <v>29.5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19">
        <f t="shared" si="15"/>
        <v>0</v>
      </c>
    </row>
    <row r="46" spans="1:30" s="29" customFormat="1" x14ac:dyDescent="0.25">
      <c r="A46" s="24" t="s">
        <v>78</v>
      </c>
      <c r="B46" s="21" t="s">
        <v>79</v>
      </c>
      <c r="C46" s="18">
        <f t="shared" si="1"/>
        <v>135</v>
      </c>
      <c r="D46" s="18">
        <f t="shared" si="1"/>
        <v>135</v>
      </c>
      <c r="E46" s="18">
        <f>D46/C46%</f>
        <v>100</v>
      </c>
      <c r="F46" s="22"/>
      <c r="G46" s="22"/>
      <c r="H46" s="22"/>
      <c r="I46" s="22"/>
      <c r="J46" s="22"/>
      <c r="K46" s="22"/>
      <c r="L46" s="22">
        <v>135</v>
      </c>
      <c r="M46" s="22"/>
      <c r="N46" s="22"/>
      <c r="O46" s="22">
        <v>91.3</v>
      </c>
      <c r="P46" s="22"/>
      <c r="Q46" s="22"/>
      <c r="R46" s="22"/>
      <c r="S46" s="22"/>
      <c r="T46" s="22"/>
      <c r="U46" s="22"/>
      <c r="V46" s="22"/>
      <c r="W46" s="22">
        <v>43.7</v>
      </c>
      <c r="X46" s="22"/>
      <c r="Y46" s="22"/>
      <c r="Z46" s="22"/>
      <c r="AA46" s="22"/>
      <c r="AB46" s="22"/>
      <c r="AC46" s="22"/>
      <c r="AD46" s="19">
        <f t="shared" si="15"/>
        <v>0</v>
      </c>
    </row>
    <row r="47" spans="1:30" s="29" customFormat="1" ht="37.5" x14ac:dyDescent="0.25">
      <c r="A47" s="24" t="s">
        <v>80</v>
      </c>
      <c r="B47" s="21" t="s">
        <v>81</v>
      </c>
      <c r="C47" s="18">
        <f>F47+H47+J47+L47+N47+P47+R47+T47+V47+X47+Z47+AB47</f>
        <v>7.6</v>
      </c>
      <c r="D47" s="18">
        <f>G47+I47+K47+M47+O47+Q47+S47+U47+W47+Y47+AA47+AC47</f>
        <v>7.6</v>
      </c>
      <c r="E47" s="18">
        <f>D47/C47%</f>
        <v>100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>
        <v>7.6</v>
      </c>
      <c r="W47" s="22"/>
      <c r="X47" s="22"/>
      <c r="Y47" s="22">
        <v>7.6</v>
      </c>
      <c r="Z47" s="22"/>
      <c r="AA47" s="22"/>
      <c r="AB47" s="22"/>
      <c r="AC47" s="22"/>
      <c r="AD47" s="19">
        <f t="shared" si="15"/>
        <v>0</v>
      </c>
    </row>
    <row r="48" spans="1:30" s="29" customFormat="1" hidden="1" x14ac:dyDescent="0.25">
      <c r="A48" s="24" t="s">
        <v>82</v>
      </c>
      <c r="B48" s="21"/>
      <c r="C48" s="18">
        <f t="shared" si="1"/>
        <v>0</v>
      </c>
      <c r="D48" s="18">
        <f t="shared" si="1"/>
        <v>0</v>
      </c>
      <c r="E48" s="18" t="e">
        <f>D48/C48%</f>
        <v>#DIV/0!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19">
        <f t="shared" si="15"/>
        <v>0</v>
      </c>
    </row>
    <row r="49" spans="1:30" s="29" customFormat="1" hidden="1" x14ac:dyDescent="0.25">
      <c r="A49" s="24" t="s">
        <v>83</v>
      </c>
      <c r="B49" s="21"/>
      <c r="C49" s="18">
        <f t="shared" si="1"/>
        <v>0</v>
      </c>
      <c r="D49" s="18">
        <f t="shared" si="1"/>
        <v>0</v>
      </c>
      <c r="E49" s="18" t="e">
        <f t="shared" ref="E49:E56" si="16">D49/C49%</f>
        <v>#DIV/0!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19">
        <f t="shared" si="15"/>
        <v>0</v>
      </c>
    </row>
    <row r="50" spans="1:30" s="29" customFormat="1" ht="19.5" hidden="1" customHeight="1" x14ac:dyDescent="0.25">
      <c r="A50" s="24" t="s">
        <v>84</v>
      </c>
      <c r="B50" s="21"/>
      <c r="C50" s="18">
        <f t="shared" si="1"/>
        <v>0</v>
      </c>
      <c r="D50" s="18">
        <f t="shared" si="1"/>
        <v>0</v>
      </c>
      <c r="E50" s="18" t="e">
        <f t="shared" si="16"/>
        <v>#DIV/0!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19">
        <f t="shared" si="15"/>
        <v>0</v>
      </c>
    </row>
    <row r="51" spans="1:30" s="29" customFormat="1" hidden="1" x14ac:dyDescent="0.25">
      <c r="A51" s="24" t="s">
        <v>85</v>
      </c>
      <c r="B51" s="21"/>
      <c r="C51" s="18">
        <f t="shared" si="1"/>
        <v>0</v>
      </c>
      <c r="D51" s="18">
        <f t="shared" si="1"/>
        <v>0</v>
      </c>
      <c r="E51" s="18" t="e">
        <f t="shared" si="16"/>
        <v>#DIV/0!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19">
        <f t="shared" si="15"/>
        <v>0</v>
      </c>
    </row>
    <row r="52" spans="1:30" s="29" customFormat="1" hidden="1" x14ac:dyDescent="0.25">
      <c r="A52" s="24" t="s">
        <v>86</v>
      </c>
      <c r="B52" s="21"/>
      <c r="C52" s="18">
        <f t="shared" si="1"/>
        <v>0</v>
      </c>
      <c r="D52" s="18">
        <f t="shared" si="1"/>
        <v>0</v>
      </c>
      <c r="E52" s="18" t="e">
        <f t="shared" si="16"/>
        <v>#DIV/0!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19">
        <f t="shared" si="15"/>
        <v>0</v>
      </c>
    </row>
    <row r="53" spans="1:30" s="29" customFormat="1" hidden="1" x14ac:dyDescent="0.25">
      <c r="A53" s="24" t="s">
        <v>87</v>
      </c>
      <c r="B53" s="21"/>
      <c r="C53" s="18">
        <f t="shared" si="1"/>
        <v>0</v>
      </c>
      <c r="D53" s="18">
        <f t="shared" si="1"/>
        <v>0</v>
      </c>
      <c r="E53" s="18" t="e">
        <f t="shared" si="16"/>
        <v>#DIV/0!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19">
        <f t="shared" si="15"/>
        <v>0</v>
      </c>
    </row>
    <row r="54" spans="1:30" s="29" customFormat="1" hidden="1" x14ac:dyDescent="0.25">
      <c r="A54" s="24" t="s">
        <v>88</v>
      </c>
      <c r="B54" s="21"/>
      <c r="C54" s="18">
        <f t="shared" ref="C54:D56" si="17">F54+H54+J54+L54+N54+P54+R54+T54+V54+X54+Z54+AB54</f>
        <v>0</v>
      </c>
      <c r="D54" s="18">
        <f t="shared" si="17"/>
        <v>0</v>
      </c>
      <c r="E54" s="18" t="e">
        <f t="shared" si="16"/>
        <v>#DIV/0!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19">
        <f t="shared" si="15"/>
        <v>0</v>
      </c>
    </row>
    <row r="55" spans="1:30" s="29" customFormat="1" hidden="1" x14ac:dyDescent="0.25">
      <c r="A55" s="24" t="s">
        <v>89</v>
      </c>
      <c r="B55" s="21"/>
      <c r="C55" s="18">
        <f t="shared" si="17"/>
        <v>0</v>
      </c>
      <c r="D55" s="18">
        <f t="shared" si="17"/>
        <v>0</v>
      </c>
      <c r="E55" s="18" t="e">
        <f t="shared" si="16"/>
        <v>#DIV/0!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19">
        <f t="shared" si="15"/>
        <v>0</v>
      </c>
    </row>
    <row r="56" spans="1:30" s="29" customFormat="1" hidden="1" x14ac:dyDescent="0.25">
      <c r="A56" s="24" t="s">
        <v>90</v>
      </c>
      <c r="B56" s="21"/>
      <c r="C56" s="18">
        <f t="shared" si="17"/>
        <v>0</v>
      </c>
      <c r="D56" s="18">
        <f t="shared" si="17"/>
        <v>0</v>
      </c>
      <c r="E56" s="18" t="e">
        <f t="shared" si="16"/>
        <v>#DIV/0!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19">
        <f t="shared" si="15"/>
        <v>0</v>
      </c>
    </row>
    <row r="57" spans="1:30" s="29" customFormat="1" ht="29.25" customHeight="1" x14ac:dyDescent="0.25">
      <c r="A57" s="12"/>
      <c r="B57" s="13" t="s">
        <v>91</v>
      </c>
      <c r="C57" s="14">
        <f>F57+H57+J57+L57+N57+P57+R57+T57+V57+X57+Z57+AB57</f>
        <v>29700.2</v>
      </c>
      <c r="D57" s="14">
        <f>G57+I57+K57+M57+O57+Q57+S57+U57+W57+Y57+AA57+AC57</f>
        <v>29668.600000000002</v>
      </c>
      <c r="E57" s="14">
        <f>D57/C57%</f>
        <v>99.893603410078057</v>
      </c>
      <c r="F57" s="14">
        <f>F42+F7</f>
        <v>2337.2999999999997</v>
      </c>
      <c r="G57" s="14">
        <f t="shared" ref="G57:AC57" si="18">G42+G7</f>
        <v>1281.2</v>
      </c>
      <c r="H57" s="14">
        <f t="shared" si="18"/>
        <v>2275</v>
      </c>
      <c r="I57" s="14">
        <f t="shared" si="18"/>
        <v>2285.1</v>
      </c>
      <c r="J57" s="14">
        <f t="shared" si="18"/>
        <v>2250</v>
      </c>
      <c r="K57" s="14">
        <f t="shared" si="18"/>
        <v>2095.0000000000005</v>
      </c>
      <c r="L57" s="14">
        <f t="shared" si="18"/>
        <v>3343</v>
      </c>
      <c r="M57" s="14">
        <f t="shared" si="18"/>
        <v>2273.9</v>
      </c>
      <c r="N57" s="14">
        <f t="shared" si="18"/>
        <v>2506.0000000000005</v>
      </c>
      <c r="O57" s="14">
        <f t="shared" si="18"/>
        <v>2794.9</v>
      </c>
      <c r="P57" s="14">
        <f t="shared" si="18"/>
        <v>2579.8999999999996</v>
      </c>
      <c r="Q57" s="14">
        <f t="shared" si="18"/>
        <v>3558.7000000000003</v>
      </c>
      <c r="R57" s="14">
        <f t="shared" si="18"/>
        <v>2708.1</v>
      </c>
      <c r="S57" s="14">
        <f t="shared" si="18"/>
        <v>2541.9000000000005</v>
      </c>
      <c r="T57" s="14">
        <f t="shared" si="18"/>
        <v>2298.2999999999997</v>
      </c>
      <c r="U57" s="14">
        <f t="shared" si="18"/>
        <v>2226.6</v>
      </c>
      <c r="V57" s="14">
        <f t="shared" si="18"/>
        <v>2387.3000000000002</v>
      </c>
      <c r="W57" s="14">
        <f t="shared" si="18"/>
        <v>2657.2</v>
      </c>
      <c r="X57" s="14">
        <f t="shared" si="18"/>
        <v>2314.2000000000003</v>
      </c>
      <c r="Y57" s="14">
        <f t="shared" si="18"/>
        <v>2655</v>
      </c>
      <c r="Z57" s="14">
        <f t="shared" si="18"/>
        <v>2603.1999999999998</v>
      </c>
      <c r="AA57" s="14">
        <f t="shared" si="18"/>
        <v>2231.4</v>
      </c>
      <c r="AB57" s="14">
        <f t="shared" si="18"/>
        <v>2097.9</v>
      </c>
      <c r="AC57" s="14">
        <f t="shared" si="18"/>
        <v>3067.7000000000003</v>
      </c>
      <c r="AD57" s="14">
        <f>AD42+AD7</f>
        <v>31.599999999998545</v>
      </c>
    </row>
    <row r="58" spans="1:30" x14ac:dyDescent="0.3">
      <c r="A58" s="31" t="s">
        <v>92</v>
      </c>
      <c r="B58" s="32"/>
      <c r="C58" s="32"/>
      <c r="D58" s="32"/>
      <c r="E58" s="33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4" t="s">
        <v>93</v>
      </c>
    </row>
    <row r="59" spans="1:30" x14ac:dyDescent="0.3">
      <c r="A59" s="31" t="s">
        <v>94</v>
      </c>
      <c r="B59" s="35"/>
      <c r="C59" s="35"/>
      <c r="D59" s="35"/>
      <c r="E59" s="35"/>
      <c r="F59" s="35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4" t="s">
        <v>95</v>
      </c>
    </row>
    <row r="60" spans="1:30" ht="12.75" x14ac:dyDescent="0.2">
      <c r="A60" s="3"/>
      <c r="AD60" s="3"/>
    </row>
    <row r="62" spans="1:30" x14ac:dyDescent="0.3">
      <c r="D62" s="37"/>
    </row>
  </sheetData>
  <mergeCells count="20">
    <mergeCell ref="T5:U5"/>
    <mergeCell ref="V5:W5"/>
    <mergeCell ref="X5:Y5"/>
    <mergeCell ref="Z5:AA5"/>
    <mergeCell ref="AB5:AC5"/>
    <mergeCell ref="H5:I5"/>
    <mergeCell ref="J5:K5"/>
    <mergeCell ref="L5:M5"/>
    <mergeCell ref="N5:O5"/>
    <mergeCell ref="P5:Q5"/>
    <mergeCell ref="R5:S5"/>
    <mergeCell ref="A1:AD1"/>
    <mergeCell ref="A2:AD2"/>
    <mergeCell ref="A3:AD3"/>
    <mergeCell ref="A4:A6"/>
    <mergeCell ref="B4:B6"/>
    <mergeCell ref="C4:E5"/>
    <mergeCell ref="F4:AC4"/>
    <mergeCell ref="AD4:AD6"/>
    <mergeCell ref="F5:G5"/>
  </mergeCells>
  <pageMargins left="0.6361607142857143" right="0.21205357142857142" top="0.24" bottom="0.17812500000000001" header="0.16" footer="0.16"/>
  <pageSetup paperSize="9" scale="76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рік 2018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Андрик</dc:creator>
  <cp:lastModifiedBy>Андрик</cp:lastModifiedBy>
  <cp:lastPrinted>2019-01-02T13:59:27Z</cp:lastPrinted>
  <dcterms:created xsi:type="dcterms:W3CDTF">2019-01-02T13:56:57Z</dcterms:created>
  <dcterms:modified xsi:type="dcterms:W3CDTF">2019-01-02T13:59:48Z</dcterms:modified>
</cp:coreProperties>
</file>