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480" windowHeight="11055"/>
  </bookViews>
  <sheets>
    <sheet name="Додаток 2" sheetId="1" r:id="rId1"/>
    <sheet name="Додаток 1" sheetId="2" r:id="rId2"/>
  </sheets>
  <definedNames>
    <definedName name="_xlnm.Print_Titles" localSheetId="0">'Додаток 2'!$6:$8</definedName>
    <definedName name="_xlnm.Print_Area" localSheetId="0">'Додаток 2'!$A$1:$K$67</definedName>
  </definedNames>
  <calcPr calcId="124519" fullPrecision="0"/>
</workbook>
</file>

<file path=xl/calcChain.xml><?xml version="1.0" encoding="utf-8"?>
<calcChain xmlns="http://schemas.openxmlformats.org/spreadsheetml/2006/main">
  <c r="E52" i="1"/>
  <c r="C21" l="1"/>
  <c r="C22"/>
  <c r="C23"/>
  <c r="C24"/>
  <c r="C25"/>
  <c r="C26"/>
  <c r="C27"/>
  <c r="C28"/>
  <c r="C29"/>
  <c r="C30"/>
  <c r="E13" l="1"/>
  <c r="E14"/>
  <c r="I16"/>
  <c r="K16"/>
  <c r="C47"/>
  <c r="E47" s="1"/>
  <c r="C48"/>
  <c r="E48" s="1"/>
  <c r="C49"/>
  <c r="E49" s="1"/>
  <c r="C50"/>
  <c r="C51"/>
  <c r="C52"/>
  <c r="K38"/>
  <c r="J38"/>
  <c r="I38"/>
  <c r="H38"/>
  <c r="G38"/>
  <c r="F38"/>
  <c r="D38"/>
  <c r="K17" l="1"/>
  <c r="K40"/>
  <c r="I40"/>
  <c r="G40"/>
  <c r="I17" l="1"/>
  <c r="G17"/>
  <c r="K43"/>
  <c r="J43"/>
  <c r="D50"/>
  <c r="K46"/>
  <c r="I46"/>
  <c r="K35"/>
  <c r="I35"/>
  <c r="G35"/>
  <c r="I12" l="1"/>
  <c r="K11"/>
  <c r="H43"/>
  <c r="I43"/>
  <c r="G43"/>
  <c r="D30" l="1"/>
  <c r="D29"/>
  <c r="C12" i="2"/>
  <c r="D12"/>
  <c r="E12"/>
  <c r="I56" i="1"/>
  <c r="K32"/>
  <c r="I32"/>
  <c r="G32"/>
  <c r="C31"/>
  <c r="D28"/>
  <c r="D24"/>
  <c r="I19"/>
  <c r="I13" i="2"/>
  <c r="H13"/>
  <c r="I9"/>
  <c r="H9"/>
  <c r="C18" i="1"/>
  <c r="C17"/>
  <c r="D51"/>
  <c r="K19"/>
  <c r="D27"/>
  <c r="E27" s="1"/>
  <c r="C13"/>
  <c r="D13"/>
  <c r="D41"/>
  <c r="G19"/>
  <c r="G16" s="1"/>
  <c r="D18"/>
  <c r="D12"/>
  <c r="C11"/>
  <c r="D49"/>
  <c r="K56"/>
  <c r="G56"/>
  <c r="D48"/>
  <c r="J9" i="2"/>
  <c r="K9"/>
  <c r="G9"/>
  <c r="F13"/>
  <c r="G13"/>
  <c r="J13"/>
  <c r="K13"/>
  <c r="C10" i="1"/>
  <c r="C12"/>
  <c r="E12" s="1"/>
  <c r="C14"/>
  <c r="C15"/>
  <c r="F19"/>
  <c r="F32"/>
  <c r="F43"/>
  <c r="C43" s="1"/>
  <c r="F56"/>
  <c r="H19"/>
  <c r="H32"/>
  <c r="H56"/>
  <c r="J19"/>
  <c r="J32"/>
  <c r="J56"/>
  <c r="C56" s="1"/>
  <c r="D10"/>
  <c r="E10" s="1"/>
  <c r="D14"/>
  <c r="D15"/>
  <c r="C35"/>
  <c r="C34"/>
  <c r="C36"/>
  <c r="C37"/>
  <c r="C55"/>
  <c r="C54"/>
  <c r="C53"/>
  <c r="D61"/>
  <c r="C61"/>
  <c r="D52"/>
  <c r="G9"/>
  <c r="H9"/>
  <c r="J9"/>
  <c r="K9"/>
  <c r="F9"/>
  <c r="D25"/>
  <c r="E25" s="1"/>
  <c r="C58"/>
  <c r="C59"/>
  <c r="C60"/>
  <c r="C45"/>
  <c r="C46"/>
  <c r="D47"/>
  <c r="C40"/>
  <c r="C41"/>
  <c r="C42"/>
  <c r="D23"/>
  <c r="E23" s="1"/>
  <c r="D21"/>
  <c r="E21" s="1"/>
  <c r="D22"/>
  <c r="D36"/>
  <c r="D37"/>
  <c r="E37" s="1"/>
  <c r="D45"/>
  <c r="E45" s="1"/>
  <c r="D58"/>
  <c r="E58" s="1"/>
  <c r="D59"/>
  <c r="E59" s="1"/>
  <c r="D60"/>
  <c r="D54"/>
  <c r="D34"/>
  <c r="D42"/>
  <c r="D55"/>
  <c r="D11" i="2"/>
  <c r="D9" s="1"/>
  <c r="C11"/>
  <c r="C13" s="1"/>
  <c r="F9"/>
  <c r="D31" i="1"/>
  <c r="I9"/>
  <c r="D46"/>
  <c r="E46" s="1"/>
  <c r="D11"/>
  <c r="D17"/>
  <c r="D53"/>
  <c r="D26"/>
  <c r="J16" l="1"/>
  <c r="H16"/>
  <c r="C32"/>
  <c r="F16"/>
  <c r="E29"/>
  <c r="E26"/>
  <c r="E22"/>
  <c r="E17"/>
  <c r="C9"/>
  <c r="D13" i="2"/>
  <c r="C38" i="1"/>
  <c r="E61"/>
  <c r="D56"/>
  <c r="E56" s="1"/>
  <c r="D40"/>
  <c r="E40" s="1"/>
  <c r="E41"/>
  <c r="D35"/>
  <c r="E35" s="1"/>
  <c r="C19"/>
  <c r="D19"/>
  <c r="E18"/>
  <c r="D9"/>
  <c r="E9" s="1"/>
  <c r="D32"/>
  <c r="E24"/>
  <c r="E11" i="2"/>
  <c r="E13" s="1"/>
  <c r="C9"/>
  <c r="E9" s="1"/>
  <c r="C16" i="1" l="1"/>
  <c r="C62" s="1"/>
  <c r="E32"/>
  <c r="E38"/>
  <c r="E19"/>
  <c r="D16"/>
  <c r="D43"/>
  <c r="E43" s="1"/>
  <c r="E16" l="1"/>
  <c r="D62"/>
</calcChain>
</file>

<file path=xl/sharedStrings.xml><?xml version="1.0" encoding="utf-8"?>
<sst xmlns="http://schemas.openxmlformats.org/spreadsheetml/2006/main" count="111" uniqueCount="80">
  <si>
    <t>№ з/п</t>
  </si>
  <si>
    <t>план</t>
  </si>
  <si>
    <t>виконано</t>
  </si>
  <si>
    <t>% виконання</t>
  </si>
  <si>
    <t>в тому числі</t>
  </si>
  <si>
    <t>ВСЬОГО</t>
  </si>
  <si>
    <t>тис.грн.</t>
  </si>
  <si>
    <t>будівельні матеріали</t>
  </si>
  <si>
    <t>електроенергія</t>
  </si>
  <si>
    <t>водопостачання</t>
  </si>
  <si>
    <t>запчастини</t>
  </si>
  <si>
    <t>підпис</t>
  </si>
  <si>
    <t>назва комунального підприємства</t>
  </si>
  <si>
    <t>факт</t>
  </si>
  <si>
    <t>Назва доходів, видатків</t>
  </si>
  <si>
    <t>від основної діяльності</t>
  </si>
  <si>
    <t>від надання в аренду майна</t>
  </si>
  <si>
    <t>інші доходи</t>
  </si>
  <si>
    <t>нарахування на заробітну плату</t>
  </si>
  <si>
    <t>Матеріали - всього</t>
  </si>
  <si>
    <t>паливно - мастильні матеріали</t>
  </si>
  <si>
    <t>Оплата комунальних послуг - всього</t>
  </si>
  <si>
    <t>відсотки банку</t>
  </si>
  <si>
    <t>послуги зв'язку, інтернет</t>
  </si>
  <si>
    <t>автопослуги</t>
  </si>
  <si>
    <t>Директор КП "Павлоградтеплоенерго"</t>
  </si>
  <si>
    <t>Додаток 2</t>
  </si>
  <si>
    <t>Додаток 1</t>
  </si>
  <si>
    <t>Назва видатків, об'єктів</t>
  </si>
  <si>
    <t>Поповнення статутного фонду - всього</t>
  </si>
  <si>
    <t>1.1</t>
  </si>
  <si>
    <t>КП "Павлоградтеплоенерго"</t>
  </si>
  <si>
    <t>2</t>
  </si>
  <si>
    <t>3</t>
  </si>
  <si>
    <t>покупне тепло</t>
  </si>
  <si>
    <t>абонентське обслуговування</t>
  </si>
  <si>
    <t>програмно-технічне забезпечення</t>
  </si>
  <si>
    <t>ПДВ</t>
  </si>
  <si>
    <t>податок на доходи фізичних осіб</t>
  </si>
  <si>
    <t>Податки</t>
  </si>
  <si>
    <t>в тому числі:</t>
  </si>
  <si>
    <t>з них:</t>
  </si>
  <si>
    <t>Амортизаційні відрахування</t>
  </si>
  <si>
    <t>Оплата послуг (крім комунальних) - всього</t>
  </si>
  <si>
    <t>газ та його транспортування</t>
  </si>
  <si>
    <r>
      <t>Інші послуги</t>
    </r>
    <r>
      <rPr>
        <sz val="12"/>
        <rFont val="Times New Roman"/>
        <family val="1"/>
        <charset val="204"/>
      </rPr>
      <t>(крупні суми розшифрувати)</t>
    </r>
  </si>
  <si>
    <t xml:space="preserve">Інші видатки </t>
  </si>
  <si>
    <t>Юстиція</t>
  </si>
  <si>
    <t>пільги та субсидії</t>
  </si>
  <si>
    <t>податок на прибуток</t>
  </si>
  <si>
    <t>Надходження грошових коштів   від основної  діяльності,  у тому числі:</t>
  </si>
  <si>
    <t>інші податки</t>
  </si>
  <si>
    <t>Видатки  грошових коштів від основної  діяльності - всього: у тому числі</t>
  </si>
  <si>
    <t>фінансова підтримка з місцевого бюджету</t>
  </si>
  <si>
    <t>інші</t>
  </si>
  <si>
    <t>інші матеріали</t>
  </si>
  <si>
    <t xml:space="preserve">Фінансовий результат діяльності (прибуток, збиток)  </t>
  </si>
  <si>
    <t>Погашення заборгованості за природний газ</t>
  </si>
  <si>
    <t>субвенція з державного бюджету на погашення заборгованості з різниці в тарифах</t>
  </si>
  <si>
    <t>(підпис)</t>
  </si>
  <si>
    <t>заробітна плата</t>
  </si>
  <si>
    <t>1.2</t>
  </si>
  <si>
    <t>Погашення заборгованості з податку на прибуток</t>
  </si>
  <si>
    <t>склопластик</t>
  </si>
  <si>
    <t>мати мінераловатні</t>
  </si>
  <si>
    <t>судовий збір, витрати на проведення виконавчих дій</t>
  </si>
  <si>
    <t>послуги охорони</t>
  </si>
  <si>
    <t>Звіт про використання коштів від господарської діяльності за IV квартал 2018 року</t>
  </si>
  <si>
    <t>IV квартал 2018 року</t>
  </si>
  <si>
    <t>жовтень</t>
  </si>
  <si>
    <t>листопад</t>
  </si>
  <si>
    <t>грудень</t>
  </si>
  <si>
    <t>сіль</t>
  </si>
  <si>
    <t>електротовари</t>
  </si>
  <si>
    <t>частотні перетворювачі</t>
  </si>
  <si>
    <t>встановлення земельного сервітуту</t>
  </si>
  <si>
    <t>сумісне використання газових систем "Флоутек"</t>
  </si>
  <si>
    <t>прочистка димових проходів</t>
  </si>
  <si>
    <t>Дубовськой А.Р.</t>
  </si>
  <si>
    <t>Звіт про використання бюджетних коштів за IV квартал 2018р.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</si>
</sst>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6"/>
      <color indexed="1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justify" vertical="center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7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3" xfId="0" applyFont="1" applyBorder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8" fillId="0" borderId="5" xfId="0" applyFont="1" applyBorder="1" applyAlignment="1">
      <alignment horizontal="justify" vertical="center"/>
    </xf>
    <xf numFmtId="49" fontId="8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2"/>
    </xf>
    <xf numFmtId="0" fontId="10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2"/>
    </xf>
    <xf numFmtId="49" fontId="8" fillId="0" borderId="2" xfId="0" applyNumberFormat="1" applyFont="1" applyBorder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13" fillId="0" borderId="0" xfId="0" applyFont="1"/>
    <xf numFmtId="165" fontId="8" fillId="0" borderId="12" xfId="0" applyNumberFormat="1" applyFont="1" applyBorder="1" applyAlignment="1">
      <alignment vertical="center"/>
    </xf>
    <xf numFmtId="165" fontId="3" fillId="0" borderId="1" xfId="0" applyNumberFormat="1" applyFont="1" applyBorder="1"/>
    <xf numFmtId="165" fontId="3" fillId="0" borderId="4" xfId="0" applyNumberFormat="1" applyFont="1" applyBorder="1"/>
    <xf numFmtId="165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/>
    <xf numFmtId="165" fontId="8" fillId="0" borderId="4" xfId="0" applyNumberFormat="1" applyFont="1" applyBorder="1"/>
    <xf numFmtId="165" fontId="3" fillId="0" borderId="8" xfId="0" applyNumberFormat="1" applyFont="1" applyBorder="1"/>
    <xf numFmtId="165" fontId="3" fillId="0" borderId="13" xfId="0" applyNumberFormat="1" applyFont="1" applyBorder="1"/>
    <xf numFmtId="165" fontId="8" fillId="0" borderId="5" xfId="0" applyNumberFormat="1" applyFont="1" applyBorder="1" applyAlignment="1">
      <alignment vertical="center"/>
    </xf>
    <xf numFmtId="165" fontId="8" fillId="0" borderId="5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/>
    <xf numFmtId="164" fontId="1" fillId="0" borderId="0" xfId="0" applyNumberFormat="1" applyFont="1"/>
    <xf numFmtId="165" fontId="7" fillId="0" borderId="0" xfId="0" applyNumberFormat="1" applyFont="1"/>
    <xf numFmtId="165" fontId="8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8" fillId="0" borderId="14" xfId="0" applyNumberFormat="1" applyFont="1" applyBorder="1" applyAlignment="1">
      <alignment vertical="center"/>
    </xf>
    <xf numFmtId="165" fontId="3" fillId="0" borderId="4" xfId="0" applyNumberFormat="1" applyFont="1" applyFill="1" applyBorder="1"/>
    <xf numFmtId="165" fontId="3" fillId="0" borderId="8" xfId="0" applyNumberFormat="1" applyFont="1" applyFill="1" applyBorder="1"/>
    <xf numFmtId="49" fontId="3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justify" vertical="center"/>
    </xf>
    <xf numFmtId="165" fontId="8" fillId="0" borderId="16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 vertical="center" wrapText="1" indent="1"/>
    </xf>
    <xf numFmtId="165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0" fontId="8" fillId="0" borderId="1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6" fillId="0" borderId="19" xfId="0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3" fillId="0" borderId="13" xfId="0" applyNumberFormat="1" applyFont="1" applyFill="1" applyBorder="1"/>
    <xf numFmtId="165" fontId="8" fillId="0" borderId="9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topLeftCell="A44" zoomScale="80" zoomScaleNormal="80" zoomScaleSheetLayoutView="75" workbookViewId="0">
      <selection activeCell="J36" sqref="J36"/>
    </sheetView>
  </sheetViews>
  <sheetFormatPr defaultRowHeight="12.75"/>
  <cols>
    <col min="1" max="1" width="6.7109375" customWidth="1"/>
    <col min="2" max="2" width="61.28515625" customWidth="1"/>
    <col min="3" max="3" width="14.42578125" customWidth="1"/>
    <col min="4" max="4" width="13.85546875" customWidth="1"/>
    <col min="5" max="5" width="15.5703125" customWidth="1"/>
    <col min="6" max="6" width="13.5703125" customWidth="1"/>
    <col min="7" max="7" width="13.140625" customWidth="1"/>
    <col min="8" max="8" width="13.42578125" customWidth="1"/>
    <col min="9" max="9" width="13.140625" customWidth="1"/>
    <col min="10" max="10" width="13.28515625" customWidth="1"/>
    <col min="11" max="11" width="13.140625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84" t="s">
        <v>26</v>
      </c>
      <c r="K1" s="84"/>
    </row>
    <row r="2" spans="1:14" ht="20.25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4" ht="20.25">
      <c r="A3" s="86" t="s">
        <v>31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4" ht="10.5" customHeight="1">
      <c r="A4" s="87" t="s">
        <v>12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4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6</v>
      </c>
    </row>
    <row r="6" spans="1:14" ht="15.75">
      <c r="A6" s="88" t="s">
        <v>0</v>
      </c>
      <c r="B6" s="91" t="s">
        <v>14</v>
      </c>
      <c r="C6" s="94" t="s">
        <v>68</v>
      </c>
      <c r="D6" s="94"/>
      <c r="E6" s="94"/>
      <c r="F6" s="91" t="s">
        <v>4</v>
      </c>
      <c r="G6" s="91"/>
      <c r="H6" s="91"/>
      <c r="I6" s="91"/>
      <c r="J6" s="91"/>
      <c r="K6" s="95"/>
    </row>
    <row r="7" spans="1:14" ht="12" customHeight="1">
      <c r="A7" s="89"/>
      <c r="B7" s="92"/>
      <c r="C7" s="82"/>
      <c r="D7" s="82"/>
      <c r="E7" s="82"/>
      <c r="F7" s="82" t="s">
        <v>69</v>
      </c>
      <c r="G7" s="82"/>
      <c r="H7" s="82" t="s">
        <v>70</v>
      </c>
      <c r="I7" s="82"/>
      <c r="J7" s="82" t="s">
        <v>71</v>
      </c>
      <c r="K7" s="83"/>
    </row>
    <row r="8" spans="1:14" ht="16.5" thickBot="1">
      <c r="A8" s="90"/>
      <c r="B8" s="93"/>
      <c r="C8" s="29" t="s">
        <v>1</v>
      </c>
      <c r="D8" s="29" t="s">
        <v>13</v>
      </c>
      <c r="E8" s="29" t="s">
        <v>3</v>
      </c>
      <c r="F8" s="29" t="s">
        <v>1</v>
      </c>
      <c r="G8" s="29" t="s">
        <v>13</v>
      </c>
      <c r="H8" s="29" t="s">
        <v>1</v>
      </c>
      <c r="I8" s="29" t="s">
        <v>13</v>
      </c>
      <c r="J8" s="29" t="s">
        <v>1</v>
      </c>
      <c r="K8" s="30" t="s">
        <v>13</v>
      </c>
    </row>
    <row r="9" spans="1:14" s="27" customFormat="1" ht="36" customHeight="1">
      <c r="A9" s="32">
        <v>1</v>
      </c>
      <c r="B9" s="33" t="s">
        <v>50</v>
      </c>
      <c r="C9" s="36">
        <f>SUM(C10:C15)</f>
        <v>105773.2</v>
      </c>
      <c r="D9" s="36">
        <f>SUM(D10:D15)</f>
        <v>73936.5</v>
      </c>
      <c r="E9" s="36">
        <f>D9/C9*100</f>
        <v>69.900000000000006</v>
      </c>
      <c r="F9" s="36">
        <f t="shared" ref="F9:K9" si="0">SUM(F10:F15)</f>
        <v>33602.6</v>
      </c>
      <c r="G9" s="36">
        <f t="shared" si="0"/>
        <v>17480.599999999999</v>
      </c>
      <c r="H9" s="36">
        <f t="shared" si="0"/>
        <v>41648.6</v>
      </c>
      <c r="I9" s="36">
        <f t="shared" si="0"/>
        <v>36097.300000000003</v>
      </c>
      <c r="J9" s="36">
        <f t="shared" si="0"/>
        <v>30522</v>
      </c>
      <c r="K9" s="53">
        <f t="shared" si="0"/>
        <v>20358.599999999999</v>
      </c>
      <c r="M9" s="81"/>
      <c r="N9" s="81"/>
    </row>
    <row r="10" spans="1:14" ht="18.75">
      <c r="A10" s="5"/>
      <c r="B10" s="2" t="s">
        <v>15</v>
      </c>
      <c r="C10" s="37">
        <f t="shared" ref="C10:D18" si="1">F10+H10+J10</f>
        <v>75500</v>
      </c>
      <c r="D10" s="37">
        <f t="shared" si="1"/>
        <v>36635.300000000003</v>
      </c>
      <c r="E10" s="37">
        <f>D10/C10*100</f>
        <v>48.5</v>
      </c>
      <c r="F10" s="37">
        <v>33555</v>
      </c>
      <c r="G10" s="37">
        <v>16282.1</v>
      </c>
      <c r="H10" s="37">
        <v>12761.4</v>
      </c>
      <c r="I10" s="37">
        <v>6192.3</v>
      </c>
      <c r="J10" s="37">
        <v>29183.599999999999</v>
      </c>
      <c r="K10" s="38">
        <v>14160.9</v>
      </c>
      <c r="M10" s="81"/>
      <c r="N10" s="81"/>
    </row>
    <row r="11" spans="1:14" ht="18.75">
      <c r="A11" s="5"/>
      <c r="B11" s="2" t="s">
        <v>48</v>
      </c>
      <c r="C11" s="37">
        <f t="shared" si="1"/>
        <v>0</v>
      </c>
      <c r="D11" s="37">
        <f>G11+I11+K11</f>
        <v>9915.7000000000007</v>
      </c>
      <c r="E11" s="55">
        <v>0</v>
      </c>
      <c r="F11" s="37">
        <v>0</v>
      </c>
      <c r="G11" s="55">
        <v>1060.2</v>
      </c>
      <c r="H11" s="37">
        <v>0</v>
      </c>
      <c r="I11" s="37">
        <v>2751.4</v>
      </c>
      <c r="J11" s="37">
        <v>0</v>
      </c>
      <c r="K11" s="38">
        <f>861.1+5243</f>
        <v>6104.1</v>
      </c>
      <c r="M11" s="81"/>
      <c r="N11" s="81"/>
    </row>
    <row r="12" spans="1:14" ht="23.25" customHeight="1">
      <c r="A12" s="5"/>
      <c r="B12" s="2" t="s">
        <v>53</v>
      </c>
      <c r="C12" s="47">
        <f>F12+H12+J12</f>
        <v>28853.200000000001</v>
      </c>
      <c r="D12" s="47">
        <f>G12+I12+K12</f>
        <v>27053.200000000001</v>
      </c>
      <c r="E12" s="37">
        <f>D12/C12*100</f>
        <v>93.8</v>
      </c>
      <c r="F12" s="37">
        <v>0</v>
      </c>
      <c r="G12" s="37">
        <v>0</v>
      </c>
      <c r="H12" s="37">
        <v>28853.200000000001</v>
      </c>
      <c r="I12" s="37">
        <f>7200+7303.2+12550</f>
        <v>27053.200000000001</v>
      </c>
      <c r="J12" s="47">
        <v>0</v>
      </c>
      <c r="K12" s="54">
        <v>0</v>
      </c>
      <c r="M12" s="81"/>
      <c r="N12" s="81"/>
    </row>
    <row r="13" spans="1:14" s="63" customFormat="1" ht="40.5" customHeight="1">
      <c r="A13" s="5"/>
      <c r="B13" s="2" t="s">
        <v>58</v>
      </c>
      <c r="C13" s="60">
        <f>F13+H13+J13</f>
        <v>1302</v>
      </c>
      <c r="D13" s="60">
        <f>G13+I13+K13</f>
        <v>0</v>
      </c>
      <c r="E13" s="37">
        <f t="shared" ref="E13:E15" si="2">D13/C13*100</f>
        <v>0</v>
      </c>
      <c r="F13" s="61">
        <v>0</v>
      </c>
      <c r="G13" s="61">
        <v>0</v>
      </c>
      <c r="H13" s="61">
        <v>0</v>
      </c>
      <c r="I13" s="61">
        <v>0</v>
      </c>
      <c r="J13" s="60">
        <v>1302</v>
      </c>
      <c r="K13" s="62">
        <v>0</v>
      </c>
      <c r="M13" s="81"/>
      <c r="N13" s="81"/>
    </row>
    <row r="14" spans="1:14" ht="18.75">
      <c r="A14" s="5"/>
      <c r="B14" s="2" t="s">
        <v>16</v>
      </c>
      <c r="C14" s="37">
        <f t="shared" si="1"/>
        <v>118</v>
      </c>
      <c r="D14" s="37">
        <f t="shared" si="1"/>
        <v>137.69999999999999</v>
      </c>
      <c r="E14" s="37">
        <f t="shared" si="2"/>
        <v>116.7</v>
      </c>
      <c r="F14" s="37">
        <v>47.6</v>
      </c>
      <c r="G14" s="37">
        <v>55.5</v>
      </c>
      <c r="H14" s="37">
        <v>34</v>
      </c>
      <c r="I14" s="37">
        <v>39.700000000000003</v>
      </c>
      <c r="J14" s="37">
        <v>36.4</v>
      </c>
      <c r="K14" s="38">
        <v>42.5</v>
      </c>
      <c r="M14" s="81"/>
      <c r="N14" s="81"/>
    </row>
    <row r="15" spans="1:14" ht="18.75">
      <c r="A15" s="5"/>
      <c r="B15" s="2" t="s">
        <v>17</v>
      </c>
      <c r="C15" s="37">
        <f t="shared" si="1"/>
        <v>0</v>
      </c>
      <c r="D15" s="37">
        <f t="shared" si="1"/>
        <v>194.6</v>
      </c>
      <c r="E15" s="37"/>
      <c r="F15" s="37">
        <v>0</v>
      </c>
      <c r="G15" s="37">
        <v>82.8</v>
      </c>
      <c r="H15" s="37">
        <v>0</v>
      </c>
      <c r="I15" s="37">
        <v>60.7</v>
      </c>
      <c r="J15" s="37">
        <v>0</v>
      </c>
      <c r="K15" s="38">
        <v>51.1</v>
      </c>
      <c r="M15" s="81"/>
      <c r="N15" s="81"/>
    </row>
    <row r="16" spans="1:14" s="26" customFormat="1" ht="42.75" customHeight="1">
      <c r="A16" s="23" t="s">
        <v>32</v>
      </c>
      <c r="B16" s="13" t="s">
        <v>52</v>
      </c>
      <c r="C16" s="46">
        <f t="shared" si="1"/>
        <v>105653.2</v>
      </c>
      <c r="D16" s="46">
        <f t="shared" si="1"/>
        <v>74887.399999999994</v>
      </c>
      <c r="E16" s="46">
        <f>D16/C16*100</f>
        <v>70.900000000000006</v>
      </c>
      <c r="F16" s="46">
        <f>F17+F18+F19+F32+F38+F43+F53+F54+F55+F56</f>
        <v>24783.1</v>
      </c>
      <c r="G16" s="46">
        <f t="shared" ref="G16:K16" si="3">G17+G18+G19+G32+G38+G43+G53+G54+G55+G56</f>
        <v>17549.599999999999</v>
      </c>
      <c r="H16" s="46">
        <f t="shared" si="3"/>
        <v>51488.2</v>
      </c>
      <c r="I16" s="46">
        <f t="shared" si="3"/>
        <v>36845</v>
      </c>
      <c r="J16" s="46">
        <f t="shared" si="3"/>
        <v>29381.9</v>
      </c>
      <c r="K16" s="46">
        <f t="shared" si="3"/>
        <v>20492.8</v>
      </c>
      <c r="M16" s="81"/>
      <c r="N16" s="81"/>
    </row>
    <row r="17" spans="1:14" ht="18.75">
      <c r="A17" s="7"/>
      <c r="B17" s="2" t="s">
        <v>60</v>
      </c>
      <c r="C17" s="37">
        <f t="shared" si="1"/>
        <v>4800</v>
      </c>
      <c r="D17" s="47">
        <f t="shared" si="1"/>
        <v>4776.8999999999996</v>
      </c>
      <c r="E17" s="47">
        <f>D17/C17*100</f>
        <v>99.5</v>
      </c>
      <c r="F17" s="47">
        <v>1222.3</v>
      </c>
      <c r="G17" s="47">
        <f>1200.8+15.6</f>
        <v>1216.4000000000001</v>
      </c>
      <c r="H17" s="47">
        <v>1221.0999999999999</v>
      </c>
      <c r="I17" s="47">
        <f>1198.1+17.1</f>
        <v>1215.2</v>
      </c>
      <c r="J17" s="47">
        <v>2356.6</v>
      </c>
      <c r="K17" s="38">
        <f>2329.8+15.5</f>
        <v>2345.3000000000002</v>
      </c>
      <c r="M17" s="81"/>
      <c r="N17" s="81"/>
    </row>
    <row r="18" spans="1:14" ht="18.75">
      <c r="A18" s="7"/>
      <c r="B18" s="2" t="s">
        <v>18</v>
      </c>
      <c r="C18" s="37">
        <f t="shared" si="1"/>
        <v>3200</v>
      </c>
      <c r="D18" s="37">
        <f t="shared" si="1"/>
        <v>2029.4</v>
      </c>
      <c r="E18" s="37">
        <f>D18/C18*100</f>
        <v>63.4</v>
      </c>
      <c r="F18" s="37">
        <v>758.9</v>
      </c>
      <c r="G18" s="37">
        <v>481.3</v>
      </c>
      <c r="H18" s="37">
        <v>818.8</v>
      </c>
      <c r="I18" s="37">
        <v>519.29999999999995</v>
      </c>
      <c r="J18" s="37">
        <v>1622.3</v>
      </c>
      <c r="K18" s="38">
        <v>1028.8</v>
      </c>
      <c r="M18" s="81"/>
      <c r="N18" s="81"/>
    </row>
    <row r="19" spans="1:14" s="3" customFormat="1" ht="18.75">
      <c r="A19" s="7"/>
      <c r="B19" s="13" t="s">
        <v>19</v>
      </c>
      <c r="C19" s="40">
        <f>F19+H19+J19</f>
        <v>1180</v>
      </c>
      <c r="D19" s="40">
        <f>G19+I19+K19</f>
        <v>2154.1999999999998</v>
      </c>
      <c r="E19" s="40">
        <f>D19/C19*100</f>
        <v>182.6</v>
      </c>
      <c r="F19" s="40">
        <f t="shared" ref="F19:K19" si="4">SUM(F21:F31)</f>
        <v>337.2</v>
      </c>
      <c r="G19" s="40">
        <f t="shared" si="4"/>
        <v>316.8</v>
      </c>
      <c r="H19" s="40">
        <f t="shared" si="4"/>
        <v>339</v>
      </c>
      <c r="I19" s="40">
        <f t="shared" si="4"/>
        <v>881.8</v>
      </c>
      <c r="J19" s="40">
        <f t="shared" si="4"/>
        <v>503.8</v>
      </c>
      <c r="K19" s="41">
        <f t="shared" si="4"/>
        <v>955.6</v>
      </c>
      <c r="M19" s="81"/>
      <c r="N19" s="81"/>
    </row>
    <row r="20" spans="1:14" ht="18.75">
      <c r="A20" s="7"/>
      <c r="B20" s="22" t="s">
        <v>41</v>
      </c>
      <c r="C20" s="37"/>
      <c r="D20" s="37"/>
      <c r="E20" s="37"/>
      <c r="F20" s="37"/>
      <c r="G20" s="37"/>
      <c r="H20" s="37"/>
      <c r="I20" s="37"/>
      <c r="J20" s="37"/>
      <c r="K20" s="38"/>
      <c r="M20" s="81"/>
      <c r="N20" s="81"/>
    </row>
    <row r="21" spans="1:14" ht="18.75">
      <c r="A21" s="7"/>
      <c r="B21" s="18" t="s">
        <v>20</v>
      </c>
      <c r="C21" s="37">
        <f t="shared" ref="C21:D32" si="5">F21+H21+J21</f>
        <v>600</v>
      </c>
      <c r="D21" s="37">
        <f t="shared" si="5"/>
        <v>556.1</v>
      </c>
      <c r="E21" s="37">
        <f t="shared" ref="E21:E27" si="6">D21/C21*100</f>
        <v>92.7</v>
      </c>
      <c r="F21" s="37">
        <v>206.3</v>
      </c>
      <c r="G21" s="37">
        <v>191.2</v>
      </c>
      <c r="H21" s="37">
        <v>194.3</v>
      </c>
      <c r="I21" s="37">
        <v>180.1</v>
      </c>
      <c r="J21" s="37">
        <v>199.4</v>
      </c>
      <c r="K21" s="38">
        <v>184.8</v>
      </c>
      <c r="M21" s="81"/>
      <c r="N21" s="81"/>
    </row>
    <row r="22" spans="1:14" ht="18.75">
      <c r="A22" s="7"/>
      <c r="B22" s="18" t="s">
        <v>7</v>
      </c>
      <c r="C22" s="37">
        <f t="shared" si="5"/>
        <v>255</v>
      </c>
      <c r="D22" s="37">
        <f t="shared" si="5"/>
        <v>252</v>
      </c>
      <c r="E22" s="47">
        <f t="shared" si="6"/>
        <v>98.8</v>
      </c>
      <c r="F22" s="37">
        <v>60.7</v>
      </c>
      <c r="G22" s="37">
        <v>60</v>
      </c>
      <c r="H22" s="37">
        <v>20.2</v>
      </c>
      <c r="I22" s="37">
        <v>20</v>
      </c>
      <c r="J22" s="37">
        <v>174.1</v>
      </c>
      <c r="K22" s="38">
        <v>172</v>
      </c>
      <c r="M22" s="81"/>
      <c r="N22" s="81"/>
    </row>
    <row r="23" spans="1:14" ht="18.75">
      <c r="A23" s="7"/>
      <c r="B23" s="18" t="s">
        <v>10</v>
      </c>
      <c r="C23" s="37">
        <f t="shared" si="5"/>
        <v>20</v>
      </c>
      <c r="D23" s="37">
        <f t="shared" si="5"/>
        <v>18.8</v>
      </c>
      <c r="E23" s="47">
        <f t="shared" si="6"/>
        <v>94</v>
      </c>
      <c r="F23" s="37">
        <v>16.8</v>
      </c>
      <c r="G23" s="37">
        <v>15.8</v>
      </c>
      <c r="H23" s="37">
        <v>2.4</v>
      </c>
      <c r="I23" s="37">
        <v>2.2999999999999998</v>
      </c>
      <c r="J23" s="37">
        <v>0.8</v>
      </c>
      <c r="K23" s="38">
        <v>0.7</v>
      </c>
      <c r="M23" s="81"/>
      <c r="N23" s="81"/>
    </row>
    <row r="24" spans="1:14" ht="18.75" hidden="1">
      <c r="A24" s="7"/>
      <c r="B24" s="18" t="s">
        <v>64</v>
      </c>
      <c r="C24" s="37">
        <f t="shared" si="5"/>
        <v>0</v>
      </c>
      <c r="D24" s="37">
        <f t="shared" si="5"/>
        <v>0</v>
      </c>
      <c r="E24" s="47" t="e">
        <f t="shared" si="6"/>
        <v>#DIV/0!</v>
      </c>
      <c r="F24" s="37"/>
      <c r="G24" s="37"/>
      <c r="H24" s="37"/>
      <c r="I24" s="42"/>
      <c r="J24" s="37"/>
      <c r="K24" s="43"/>
      <c r="M24" s="81"/>
      <c r="N24" s="81"/>
    </row>
    <row r="25" spans="1:14" ht="18.75" hidden="1">
      <c r="A25" s="7"/>
      <c r="B25" s="18" t="s">
        <v>63</v>
      </c>
      <c r="C25" s="37">
        <f t="shared" si="5"/>
        <v>0</v>
      </c>
      <c r="D25" s="37">
        <f t="shared" si="5"/>
        <v>0</v>
      </c>
      <c r="E25" s="47" t="e">
        <f t="shared" si="6"/>
        <v>#DIV/0!</v>
      </c>
      <c r="F25" s="37"/>
      <c r="G25" s="37"/>
      <c r="H25" s="37"/>
      <c r="I25" s="55"/>
      <c r="J25" s="37"/>
      <c r="K25" s="79"/>
      <c r="M25" s="81"/>
      <c r="N25" s="81"/>
    </row>
    <row r="26" spans="1:14" ht="18.75">
      <c r="A26" s="7"/>
      <c r="B26" s="18" t="s">
        <v>63</v>
      </c>
      <c r="C26" s="37">
        <f t="shared" si="5"/>
        <v>45</v>
      </c>
      <c r="D26" s="47">
        <f t="shared" si="5"/>
        <v>42.2</v>
      </c>
      <c r="E26" s="47">
        <f t="shared" si="6"/>
        <v>93.8</v>
      </c>
      <c r="F26" s="47">
        <v>22.5</v>
      </c>
      <c r="G26" s="47">
        <v>21.1</v>
      </c>
      <c r="H26" s="47">
        <v>0</v>
      </c>
      <c r="I26" s="55">
        <v>0</v>
      </c>
      <c r="J26" s="47">
        <v>22.5</v>
      </c>
      <c r="K26" s="79">
        <v>21.1</v>
      </c>
      <c r="M26" s="81"/>
      <c r="N26" s="81"/>
    </row>
    <row r="27" spans="1:14" ht="18.75">
      <c r="A27" s="7"/>
      <c r="B27" s="18" t="s">
        <v>72</v>
      </c>
      <c r="C27" s="37">
        <f t="shared" si="5"/>
        <v>60</v>
      </c>
      <c r="D27" s="47">
        <f t="shared" si="5"/>
        <v>51.3</v>
      </c>
      <c r="E27" s="47">
        <f t="shared" si="6"/>
        <v>85.5</v>
      </c>
      <c r="F27" s="47">
        <v>0</v>
      </c>
      <c r="G27" s="47">
        <v>0</v>
      </c>
      <c r="H27" s="47">
        <v>60</v>
      </c>
      <c r="I27" s="55">
        <v>51.3</v>
      </c>
      <c r="J27" s="47">
        <v>0</v>
      </c>
      <c r="K27" s="79">
        <v>0</v>
      </c>
      <c r="M27" s="81"/>
      <c r="N27" s="81"/>
    </row>
    <row r="28" spans="1:14" ht="18.75">
      <c r="A28" s="7"/>
      <c r="B28" s="18" t="s">
        <v>73</v>
      </c>
      <c r="C28" s="37">
        <f t="shared" si="5"/>
        <v>0</v>
      </c>
      <c r="D28" s="47">
        <f t="shared" si="5"/>
        <v>63.9</v>
      </c>
      <c r="E28" s="47"/>
      <c r="F28" s="47">
        <v>0</v>
      </c>
      <c r="G28" s="47">
        <v>0</v>
      </c>
      <c r="H28" s="47">
        <v>0</v>
      </c>
      <c r="I28" s="55">
        <v>23.4</v>
      </c>
      <c r="J28" s="47">
        <v>0</v>
      </c>
      <c r="K28" s="79">
        <v>40.5</v>
      </c>
      <c r="M28" s="81"/>
      <c r="N28" s="81"/>
    </row>
    <row r="29" spans="1:14" ht="18.75">
      <c r="A29" s="7"/>
      <c r="B29" s="18" t="s">
        <v>64</v>
      </c>
      <c r="C29" s="37">
        <f t="shared" si="5"/>
        <v>90</v>
      </c>
      <c r="D29" s="47">
        <f t="shared" si="5"/>
        <v>87.6</v>
      </c>
      <c r="E29" s="47">
        <f t="shared" ref="E28:E31" si="7">D29/C29*100</f>
        <v>97.3</v>
      </c>
      <c r="F29" s="47">
        <v>0</v>
      </c>
      <c r="G29" s="47">
        <v>0</v>
      </c>
      <c r="H29" s="47">
        <v>20.5</v>
      </c>
      <c r="I29" s="55">
        <v>20</v>
      </c>
      <c r="J29" s="47">
        <v>69.5</v>
      </c>
      <c r="K29" s="79">
        <v>67.599999999999994</v>
      </c>
      <c r="M29" s="81"/>
      <c r="N29" s="81"/>
    </row>
    <row r="30" spans="1:14" ht="18.75">
      <c r="A30" s="7"/>
      <c r="B30" s="18" t="s">
        <v>74</v>
      </c>
      <c r="C30" s="37">
        <f t="shared" si="5"/>
        <v>0</v>
      </c>
      <c r="D30" s="47">
        <f t="shared" si="5"/>
        <v>980</v>
      </c>
      <c r="E30" s="47"/>
      <c r="F30" s="47">
        <v>0</v>
      </c>
      <c r="G30" s="47">
        <v>0</v>
      </c>
      <c r="H30" s="47">
        <v>0</v>
      </c>
      <c r="I30" s="55">
        <v>546</v>
      </c>
      <c r="J30" s="47">
        <v>0</v>
      </c>
      <c r="K30" s="79">
        <v>434</v>
      </c>
      <c r="M30" s="81"/>
      <c r="N30" s="81"/>
    </row>
    <row r="31" spans="1:14" ht="18.75">
      <c r="A31" s="7"/>
      <c r="B31" s="18" t="s">
        <v>55</v>
      </c>
      <c r="C31" s="37">
        <f t="shared" si="5"/>
        <v>110</v>
      </c>
      <c r="D31" s="37">
        <f>G31+I31+K31</f>
        <v>102.3</v>
      </c>
      <c r="E31" s="47"/>
      <c r="F31" s="37">
        <v>30.9</v>
      </c>
      <c r="G31" s="37">
        <v>28.7</v>
      </c>
      <c r="H31" s="47">
        <v>41.6</v>
      </c>
      <c r="I31" s="37">
        <v>38.700000000000003</v>
      </c>
      <c r="J31" s="47">
        <v>37.5</v>
      </c>
      <c r="K31" s="38">
        <v>34.9</v>
      </c>
      <c r="M31" s="81"/>
      <c r="N31" s="81"/>
    </row>
    <row r="32" spans="1:14" s="3" customFormat="1" ht="20.25" customHeight="1">
      <c r="A32" s="7"/>
      <c r="B32" s="13" t="s">
        <v>21</v>
      </c>
      <c r="C32" s="40">
        <f>SUM(C34:C37)</f>
        <v>91655.6</v>
      </c>
      <c r="D32" s="40">
        <f t="shared" si="5"/>
        <v>62883.5</v>
      </c>
      <c r="E32" s="40">
        <f>D32/C32*100</f>
        <v>68.599999999999994</v>
      </c>
      <c r="F32" s="40">
        <f t="shared" ref="F32:K32" si="8">SUM(F34:F37)</f>
        <v>21207.4</v>
      </c>
      <c r="G32" s="40">
        <f t="shared" si="8"/>
        <v>14781.3</v>
      </c>
      <c r="H32" s="40">
        <f t="shared" si="8"/>
        <v>47679.9</v>
      </c>
      <c r="I32" s="40">
        <f t="shared" si="8"/>
        <v>33222.1</v>
      </c>
      <c r="J32" s="40">
        <f t="shared" si="8"/>
        <v>22768.3</v>
      </c>
      <c r="K32" s="41">
        <f t="shared" si="8"/>
        <v>14880.1</v>
      </c>
      <c r="M32" s="81"/>
      <c r="N32" s="81"/>
    </row>
    <row r="33" spans="1:14" s="3" customFormat="1" ht="18.75">
      <c r="A33" s="7"/>
      <c r="B33" s="22" t="s">
        <v>41</v>
      </c>
      <c r="C33" s="37"/>
      <c r="D33" s="37"/>
      <c r="E33" s="37"/>
      <c r="F33" s="37"/>
      <c r="G33" s="37"/>
      <c r="H33" s="37"/>
      <c r="I33" s="37"/>
      <c r="J33" s="37"/>
      <c r="K33" s="38"/>
      <c r="M33" s="81"/>
      <c r="N33" s="81"/>
    </row>
    <row r="34" spans="1:14" s="3" customFormat="1" ht="18.75">
      <c r="A34" s="7"/>
      <c r="B34" s="18" t="s">
        <v>34</v>
      </c>
      <c r="C34" s="37">
        <f t="shared" ref="C34:D37" si="9">F34+H34+J34</f>
        <v>0</v>
      </c>
      <c r="D34" s="37">
        <f t="shared" si="9"/>
        <v>259.8</v>
      </c>
      <c r="E34" s="37"/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8">
        <v>259.8</v>
      </c>
      <c r="M34" s="81"/>
      <c r="N34" s="81"/>
    </row>
    <row r="35" spans="1:14" s="3" customFormat="1" ht="18.75">
      <c r="A35" s="7"/>
      <c r="B35" s="18" t="s">
        <v>44</v>
      </c>
      <c r="C35" s="37">
        <f t="shared" si="9"/>
        <v>85295.6</v>
      </c>
      <c r="D35" s="37">
        <f t="shared" si="9"/>
        <v>59533.5</v>
      </c>
      <c r="E35" s="37">
        <f>D35/C35*100</f>
        <v>69.8</v>
      </c>
      <c r="F35" s="37">
        <v>21043.8</v>
      </c>
      <c r="G35" s="37">
        <f>14232.3+455.6</f>
        <v>14687.9</v>
      </c>
      <c r="H35" s="37">
        <v>47287.5</v>
      </c>
      <c r="I35" s="37">
        <f>32962.7+42.4</f>
        <v>33005.1</v>
      </c>
      <c r="J35" s="37">
        <v>16964.3</v>
      </c>
      <c r="K35" s="38">
        <f>9591.4+2249.1</f>
        <v>11840.5</v>
      </c>
      <c r="M35" s="81"/>
      <c r="N35" s="81"/>
    </row>
    <row r="36" spans="1:14" s="3" customFormat="1" ht="24" customHeight="1">
      <c r="A36" s="7"/>
      <c r="B36" s="18" t="s">
        <v>8</v>
      </c>
      <c r="C36" s="37">
        <f t="shared" si="9"/>
        <v>6000</v>
      </c>
      <c r="D36" s="37">
        <f t="shared" si="9"/>
        <v>2737.2</v>
      </c>
      <c r="E36" s="37"/>
      <c r="F36" s="37">
        <v>127.8</v>
      </c>
      <c r="G36" s="37">
        <v>58.3</v>
      </c>
      <c r="H36" s="37">
        <v>320</v>
      </c>
      <c r="I36" s="37">
        <v>146</v>
      </c>
      <c r="J36" s="37">
        <v>5552.2</v>
      </c>
      <c r="K36" s="38">
        <v>2532.9</v>
      </c>
      <c r="M36" s="81"/>
      <c r="N36" s="81"/>
    </row>
    <row r="37" spans="1:14" s="3" customFormat="1" ht="18.75">
      <c r="A37" s="7"/>
      <c r="B37" s="18" t="s">
        <v>9</v>
      </c>
      <c r="C37" s="37">
        <f t="shared" si="9"/>
        <v>360</v>
      </c>
      <c r="D37" s="37">
        <f t="shared" si="9"/>
        <v>353</v>
      </c>
      <c r="E37" s="37">
        <f>D37/C37*100</f>
        <v>98.1</v>
      </c>
      <c r="F37" s="37">
        <v>35.799999999999997</v>
      </c>
      <c r="G37" s="37">
        <v>35.1</v>
      </c>
      <c r="H37" s="37">
        <v>72.400000000000006</v>
      </c>
      <c r="I37" s="37">
        <v>71</v>
      </c>
      <c r="J37" s="37">
        <v>251.8</v>
      </c>
      <c r="K37" s="38">
        <v>246.9</v>
      </c>
      <c r="M37" s="81"/>
      <c r="N37" s="81"/>
    </row>
    <row r="38" spans="1:14" s="34" customFormat="1" ht="24" customHeight="1">
      <c r="A38" s="7"/>
      <c r="B38" s="13" t="s">
        <v>43</v>
      </c>
      <c r="C38" s="39">
        <f>SUM(C40:C42)</f>
        <v>431.5</v>
      </c>
      <c r="D38" s="39">
        <f>SUM(D40:D42)</f>
        <v>412.9</v>
      </c>
      <c r="E38" s="39">
        <f>D38/C38*100</f>
        <v>95.7</v>
      </c>
      <c r="F38" s="39">
        <f t="shared" ref="F38:K38" si="10">SUM(F40:F42)</f>
        <v>87.7</v>
      </c>
      <c r="G38" s="39">
        <f t="shared" si="10"/>
        <v>84.1</v>
      </c>
      <c r="H38" s="39">
        <f t="shared" si="10"/>
        <v>95.2</v>
      </c>
      <c r="I38" s="39">
        <f t="shared" si="10"/>
        <v>89.7</v>
      </c>
      <c r="J38" s="39">
        <f t="shared" si="10"/>
        <v>248.6</v>
      </c>
      <c r="K38" s="39">
        <f t="shared" si="10"/>
        <v>239.1</v>
      </c>
      <c r="M38" s="81"/>
      <c r="N38" s="81"/>
    </row>
    <row r="39" spans="1:14" s="3" customFormat="1" ht="16.5" customHeight="1">
      <c r="A39" s="7"/>
      <c r="B39" s="22" t="s">
        <v>41</v>
      </c>
      <c r="C39" s="37"/>
      <c r="D39" s="37"/>
      <c r="E39" s="37"/>
      <c r="F39" s="37"/>
      <c r="G39" s="37"/>
      <c r="H39" s="37"/>
      <c r="I39" s="37"/>
      <c r="J39" s="37"/>
      <c r="K39" s="38"/>
      <c r="M39" s="81"/>
      <c r="N39" s="81"/>
    </row>
    <row r="40" spans="1:14" s="3" customFormat="1" ht="18.75">
      <c r="A40" s="7"/>
      <c r="B40" s="18" t="s">
        <v>22</v>
      </c>
      <c r="C40" s="37">
        <f t="shared" ref="C40:D43" si="11">F40+H40+J40</f>
        <v>400</v>
      </c>
      <c r="D40" s="37">
        <f t="shared" si="11"/>
        <v>387.3</v>
      </c>
      <c r="E40" s="37">
        <f>D40/C40*100</f>
        <v>96.8</v>
      </c>
      <c r="F40" s="37">
        <v>82.4</v>
      </c>
      <c r="G40" s="37">
        <f>26.1+53.7</f>
        <v>79.8</v>
      </c>
      <c r="H40" s="37">
        <v>79</v>
      </c>
      <c r="I40" s="37">
        <f>25.5+51</f>
        <v>76.5</v>
      </c>
      <c r="J40" s="37">
        <v>238.6</v>
      </c>
      <c r="K40" s="38">
        <f>68.6+162.4</f>
        <v>231</v>
      </c>
      <c r="M40" s="81"/>
      <c r="N40" s="81"/>
    </row>
    <row r="41" spans="1:14" s="3" customFormat="1" ht="18.75">
      <c r="A41" s="7"/>
      <c r="B41" s="18" t="s">
        <v>23</v>
      </c>
      <c r="C41" s="37">
        <f t="shared" si="11"/>
        <v>31.5</v>
      </c>
      <c r="D41" s="37">
        <f t="shared" si="11"/>
        <v>25.6</v>
      </c>
      <c r="E41" s="37">
        <f>D41/C41*100</f>
        <v>81.3</v>
      </c>
      <c r="F41" s="37">
        <v>5.3</v>
      </c>
      <c r="G41" s="37">
        <v>4.3</v>
      </c>
      <c r="H41" s="37">
        <v>16.2</v>
      </c>
      <c r="I41" s="37">
        <v>13.2</v>
      </c>
      <c r="J41" s="37">
        <v>10</v>
      </c>
      <c r="K41" s="38">
        <v>8.1</v>
      </c>
      <c r="M41" s="81"/>
      <c r="N41" s="81"/>
    </row>
    <row r="42" spans="1:14" s="3" customFormat="1" ht="18.75" hidden="1">
      <c r="A42" s="7"/>
      <c r="B42" s="2" t="s">
        <v>24</v>
      </c>
      <c r="C42" s="37">
        <f t="shared" si="11"/>
        <v>0</v>
      </c>
      <c r="D42" s="37">
        <f t="shared" si="11"/>
        <v>0</v>
      </c>
      <c r="E42" s="37">
        <v>0</v>
      </c>
      <c r="F42" s="37"/>
      <c r="G42" s="37">
        <v>0</v>
      </c>
      <c r="H42" s="37">
        <v>0</v>
      </c>
      <c r="I42" s="37">
        <v>0</v>
      </c>
      <c r="J42" s="37"/>
      <c r="K42" s="38"/>
      <c r="M42" s="81"/>
      <c r="N42" s="81"/>
    </row>
    <row r="43" spans="1:14" s="27" customFormat="1" ht="33" customHeight="1">
      <c r="A43" s="23"/>
      <c r="B43" s="28" t="s">
        <v>45</v>
      </c>
      <c r="C43" s="39">
        <f t="shared" si="11"/>
        <v>486.1</v>
      </c>
      <c r="D43" s="39">
        <f t="shared" si="11"/>
        <v>486.8</v>
      </c>
      <c r="E43" s="39">
        <f>D43/C43*100</f>
        <v>100.1</v>
      </c>
      <c r="F43" s="39">
        <f t="shared" ref="F43" si="12">SUM(F45:F52)</f>
        <v>91.4</v>
      </c>
      <c r="G43" s="39">
        <f>G45+G46+G47+G48+G49+G51+G52</f>
        <v>99.4</v>
      </c>
      <c r="H43" s="39">
        <f t="shared" ref="H43:J43" si="13">H45+H46+H47+H48+H49+H51+H52</f>
        <v>140.80000000000001</v>
      </c>
      <c r="I43" s="39">
        <f t="shared" si="13"/>
        <v>116.1</v>
      </c>
      <c r="J43" s="39">
        <f t="shared" si="13"/>
        <v>253.9</v>
      </c>
      <c r="K43" s="39">
        <f>K45+K46+K47+K48+K49+K50+K51+K52</f>
        <v>271.3</v>
      </c>
      <c r="M43" s="81"/>
      <c r="N43" s="81"/>
    </row>
    <row r="44" spans="1:14" s="3" customFormat="1" ht="18.75">
      <c r="A44" s="7"/>
      <c r="B44" s="21" t="s">
        <v>40</v>
      </c>
      <c r="C44" s="37"/>
      <c r="D44" s="37"/>
      <c r="E44" s="37"/>
      <c r="F44" s="37"/>
      <c r="G44" s="37"/>
      <c r="H44" s="37"/>
      <c r="I44" s="37"/>
      <c r="J44" s="37"/>
      <c r="K44" s="38"/>
      <c r="M44" s="81"/>
      <c r="N44" s="81"/>
    </row>
    <row r="45" spans="1:14" s="3" customFormat="1" ht="18.75">
      <c r="A45" s="7"/>
      <c r="B45" s="18" t="s">
        <v>35</v>
      </c>
      <c r="C45" s="37">
        <f t="shared" ref="C45:D56" si="14">F45+H45+J45</f>
        <v>66</v>
      </c>
      <c r="D45" s="37">
        <f t="shared" si="14"/>
        <v>66</v>
      </c>
      <c r="E45" s="37">
        <f>D45/C45*100</f>
        <v>100</v>
      </c>
      <c r="F45" s="37">
        <v>22</v>
      </c>
      <c r="G45" s="37">
        <v>22</v>
      </c>
      <c r="H45" s="37">
        <v>22</v>
      </c>
      <c r="I45" s="37">
        <v>22</v>
      </c>
      <c r="J45" s="37">
        <v>22</v>
      </c>
      <c r="K45" s="38">
        <v>22</v>
      </c>
      <c r="M45" s="81"/>
      <c r="N45" s="81"/>
    </row>
    <row r="46" spans="1:14" s="3" customFormat="1" ht="18.75">
      <c r="A46" s="31"/>
      <c r="B46" s="19" t="s">
        <v>36</v>
      </c>
      <c r="C46" s="37">
        <f t="shared" si="14"/>
        <v>160.30000000000001</v>
      </c>
      <c r="D46" s="37">
        <f t="shared" si="14"/>
        <v>90.9</v>
      </c>
      <c r="E46" s="37">
        <f t="shared" ref="E46:E52" si="15">D46/C46*100</f>
        <v>56.7</v>
      </c>
      <c r="F46" s="37">
        <v>12</v>
      </c>
      <c r="G46" s="37">
        <v>6.8</v>
      </c>
      <c r="H46" s="37">
        <v>53.4</v>
      </c>
      <c r="I46" s="37">
        <f>23.5+6.8</f>
        <v>30.3</v>
      </c>
      <c r="J46" s="37">
        <v>94.9</v>
      </c>
      <c r="K46" s="38">
        <f>47+6.8</f>
        <v>53.8</v>
      </c>
      <c r="M46" s="81"/>
      <c r="N46" s="81"/>
    </row>
    <row r="47" spans="1:14" s="3" customFormat="1" ht="18.75">
      <c r="A47" s="31"/>
      <c r="B47" s="19" t="s">
        <v>66</v>
      </c>
      <c r="C47" s="37">
        <f t="shared" si="14"/>
        <v>24.9</v>
      </c>
      <c r="D47" s="37">
        <f t="shared" si="14"/>
        <v>24.9</v>
      </c>
      <c r="E47" s="37">
        <f t="shared" si="15"/>
        <v>100</v>
      </c>
      <c r="F47" s="55">
        <v>8.3000000000000007</v>
      </c>
      <c r="G47" s="37">
        <v>8.3000000000000007</v>
      </c>
      <c r="H47" s="55">
        <v>8.3000000000000007</v>
      </c>
      <c r="I47" s="55">
        <v>8.3000000000000007</v>
      </c>
      <c r="J47" s="55">
        <v>8.3000000000000007</v>
      </c>
      <c r="K47" s="79">
        <v>8.3000000000000007</v>
      </c>
      <c r="M47" s="81"/>
      <c r="N47" s="81"/>
    </row>
    <row r="48" spans="1:14" s="3" customFormat="1" ht="19.5" customHeight="1">
      <c r="A48" s="31"/>
      <c r="B48" s="59" t="s">
        <v>75</v>
      </c>
      <c r="C48" s="37">
        <f t="shared" si="14"/>
        <v>29.7</v>
      </c>
      <c r="D48" s="37">
        <f t="shared" si="14"/>
        <v>29.7</v>
      </c>
      <c r="E48" s="37">
        <f t="shared" si="15"/>
        <v>100</v>
      </c>
      <c r="F48" s="55">
        <v>9.9</v>
      </c>
      <c r="G48" s="37">
        <v>9.9</v>
      </c>
      <c r="H48" s="55">
        <v>9.9</v>
      </c>
      <c r="I48" s="55">
        <v>9.9</v>
      </c>
      <c r="J48" s="55">
        <v>9.9</v>
      </c>
      <c r="K48" s="79">
        <v>9.9</v>
      </c>
      <c r="M48" s="81"/>
      <c r="N48" s="81"/>
    </row>
    <row r="49" spans="1:14" s="3" customFormat="1" ht="18.75">
      <c r="A49" s="31"/>
      <c r="B49" s="19" t="s">
        <v>76</v>
      </c>
      <c r="C49" s="37">
        <f t="shared" si="14"/>
        <v>23.2</v>
      </c>
      <c r="D49" s="37">
        <f t="shared" si="14"/>
        <v>23.2</v>
      </c>
      <c r="E49" s="37">
        <f t="shared" si="15"/>
        <v>100</v>
      </c>
      <c r="F49" s="55">
        <v>0</v>
      </c>
      <c r="G49" s="55">
        <v>0</v>
      </c>
      <c r="H49" s="55">
        <v>12.4</v>
      </c>
      <c r="I49" s="55">
        <v>12.4</v>
      </c>
      <c r="J49" s="55">
        <v>10.8</v>
      </c>
      <c r="K49" s="38">
        <v>10.8</v>
      </c>
      <c r="M49" s="81"/>
      <c r="N49" s="81"/>
    </row>
    <row r="50" spans="1:14" s="3" customFormat="1" ht="18.75">
      <c r="A50" s="31"/>
      <c r="B50" s="19" t="s">
        <v>77</v>
      </c>
      <c r="C50" s="37">
        <f t="shared" si="14"/>
        <v>0</v>
      </c>
      <c r="D50" s="37">
        <f t="shared" si="14"/>
        <v>23.3</v>
      </c>
      <c r="E50" s="37"/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38">
        <v>23.3</v>
      </c>
      <c r="M50" s="81"/>
      <c r="N50" s="81"/>
    </row>
    <row r="51" spans="1:14" s="3" customFormat="1" ht="18.75">
      <c r="A51" s="31"/>
      <c r="B51" s="19" t="s">
        <v>65</v>
      </c>
      <c r="C51" s="37">
        <f t="shared" si="14"/>
        <v>0</v>
      </c>
      <c r="D51" s="37">
        <f>G51+I51+K51</f>
        <v>55.3</v>
      </c>
      <c r="E51" s="37"/>
      <c r="F51" s="55">
        <v>0</v>
      </c>
      <c r="G51" s="55">
        <v>15</v>
      </c>
      <c r="H51" s="55">
        <v>0</v>
      </c>
      <c r="I51" s="55">
        <v>0</v>
      </c>
      <c r="J51" s="55">
        <v>0</v>
      </c>
      <c r="K51" s="38">
        <v>40.299999999999997</v>
      </c>
      <c r="M51" s="81"/>
      <c r="N51" s="81"/>
    </row>
    <row r="52" spans="1:14" s="3" customFormat="1" ht="18.75">
      <c r="A52" s="31"/>
      <c r="B52" s="19" t="s">
        <v>54</v>
      </c>
      <c r="C52" s="37">
        <f t="shared" si="14"/>
        <v>182</v>
      </c>
      <c r="D52" s="37">
        <f>G52+I52+K52</f>
        <v>173.5</v>
      </c>
      <c r="E52" s="37">
        <f t="shared" si="15"/>
        <v>95.3</v>
      </c>
      <c r="F52" s="55">
        <v>39.200000000000003</v>
      </c>
      <c r="G52" s="37">
        <v>37.4</v>
      </c>
      <c r="H52" s="55">
        <v>34.799999999999997</v>
      </c>
      <c r="I52" s="37">
        <v>33.200000000000003</v>
      </c>
      <c r="J52" s="55">
        <v>108</v>
      </c>
      <c r="K52" s="38">
        <v>102.9</v>
      </c>
      <c r="M52" s="81"/>
      <c r="N52" s="81"/>
    </row>
    <row r="53" spans="1:14" s="24" customFormat="1" ht="18.75">
      <c r="A53" s="23"/>
      <c r="B53" s="25" t="s">
        <v>46</v>
      </c>
      <c r="C53" s="40">
        <f t="shared" si="14"/>
        <v>0</v>
      </c>
      <c r="D53" s="40">
        <f t="shared" si="14"/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M53" s="81"/>
      <c r="N53" s="81"/>
    </row>
    <row r="54" spans="1:14" s="24" customFormat="1" ht="18.75">
      <c r="A54" s="23"/>
      <c r="B54" s="25" t="s">
        <v>47</v>
      </c>
      <c r="C54" s="40">
        <f t="shared" si="14"/>
        <v>0</v>
      </c>
      <c r="D54" s="40">
        <f t="shared" si="14"/>
        <v>256.89999999999998</v>
      </c>
      <c r="E54" s="40">
        <v>0</v>
      </c>
      <c r="F54" s="40">
        <v>0</v>
      </c>
      <c r="G54" s="40">
        <v>103.9</v>
      </c>
      <c r="H54" s="40">
        <v>0</v>
      </c>
      <c r="I54" s="40">
        <v>259.10000000000002</v>
      </c>
      <c r="J54" s="40">
        <v>0</v>
      </c>
      <c r="K54" s="41">
        <v>-106.1</v>
      </c>
      <c r="M54" s="81"/>
      <c r="N54" s="81"/>
    </row>
    <row r="55" spans="1:14" s="24" customFormat="1" ht="18.75">
      <c r="A55" s="23"/>
      <c r="B55" s="25" t="s">
        <v>42</v>
      </c>
      <c r="C55" s="40">
        <f t="shared" si="14"/>
        <v>0</v>
      </c>
      <c r="D55" s="40">
        <f t="shared" si="14"/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1">
        <v>0</v>
      </c>
      <c r="M55" s="81"/>
      <c r="N55" s="81"/>
    </row>
    <row r="56" spans="1:14" s="3" customFormat="1" ht="18.75">
      <c r="A56" s="7"/>
      <c r="B56" s="13" t="s">
        <v>39</v>
      </c>
      <c r="C56" s="40">
        <f>F56+H56+J56</f>
        <v>3900</v>
      </c>
      <c r="D56" s="40">
        <f t="shared" si="14"/>
        <v>1886.8</v>
      </c>
      <c r="E56" s="40">
        <f>D56/C56*100</f>
        <v>48.4</v>
      </c>
      <c r="F56" s="40">
        <f>SUM(F58:F61)</f>
        <v>1078.2</v>
      </c>
      <c r="G56" s="40">
        <f>G58+G59+G61</f>
        <v>466.4</v>
      </c>
      <c r="H56" s="40">
        <f>SUM(H58:H61)</f>
        <v>1193.4000000000001</v>
      </c>
      <c r="I56" s="40">
        <f>I58+I59+I61+I60</f>
        <v>541.70000000000005</v>
      </c>
      <c r="J56" s="40">
        <f>SUM(J58:J61)</f>
        <v>1628.4</v>
      </c>
      <c r="K56" s="41">
        <f>K58+K59+K61</f>
        <v>878.7</v>
      </c>
      <c r="M56" s="81"/>
      <c r="N56" s="81"/>
    </row>
    <row r="57" spans="1:14" s="3" customFormat="1" ht="18.75">
      <c r="A57" s="16"/>
      <c r="B57" s="20" t="s">
        <v>40</v>
      </c>
      <c r="C57" s="37"/>
      <c r="D57" s="37"/>
      <c r="E57" s="37"/>
      <c r="F57" s="42"/>
      <c r="G57" s="42"/>
      <c r="H57" s="42"/>
      <c r="I57" s="42"/>
      <c r="J57" s="42"/>
      <c r="K57" s="43"/>
      <c r="M57" s="81"/>
      <c r="N57" s="81"/>
    </row>
    <row r="58" spans="1:14" s="3" customFormat="1" ht="18.75">
      <c r="A58" s="16"/>
      <c r="B58" s="17" t="s">
        <v>38</v>
      </c>
      <c r="C58" s="37">
        <f t="shared" ref="C58:D61" si="16">F58+H58+J58</f>
        <v>1526</v>
      </c>
      <c r="D58" s="37">
        <f t="shared" si="16"/>
        <v>1364.1</v>
      </c>
      <c r="E58" s="37">
        <f>D58/C58*100</f>
        <v>89.4</v>
      </c>
      <c r="F58" s="42">
        <v>417.9</v>
      </c>
      <c r="G58" s="42">
        <v>373.6</v>
      </c>
      <c r="H58" s="42">
        <v>428.1</v>
      </c>
      <c r="I58" s="42">
        <v>382.7</v>
      </c>
      <c r="J58" s="42">
        <v>680</v>
      </c>
      <c r="K58" s="43">
        <v>607.79999999999995</v>
      </c>
      <c r="M58" s="81"/>
      <c r="N58" s="81"/>
    </row>
    <row r="59" spans="1:14" s="3" customFormat="1" ht="18.75">
      <c r="A59" s="16"/>
      <c r="B59" s="17" t="s">
        <v>37</v>
      </c>
      <c r="C59" s="37">
        <f t="shared" si="16"/>
        <v>400</v>
      </c>
      <c r="D59" s="37">
        <f t="shared" si="16"/>
        <v>272</v>
      </c>
      <c r="E59" s="37">
        <f>D59/C59*100</f>
        <v>68</v>
      </c>
      <c r="F59" s="42">
        <v>16.2</v>
      </c>
      <c r="G59" s="42">
        <v>11</v>
      </c>
      <c r="H59" s="42">
        <v>111.8</v>
      </c>
      <c r="I59" s="42">
        <v>76</v>
      </c>
      <c r="J59" s="42">
        <v>272</v>
      </c>
      <c r="K59" s="43">
        <v>185</v>
      </c>
      <c r="M59" s="81"/>
      <c r="N59" s="81"/>
    </row>
    <row r="60" spans="1:14" s="3" customFormat="1" ht="18.75">
      <c r="A60" s="16"/>
      <c r="B60" s="17" t="s">
        <v>49</v>
      </c>
      <c r="C60" s="47">
        <f t="shared" si="16"/>
        <v>0</v>
      </c>
      <c r="D60" s="37">
        <f t="shared" si="16"/>
        <v>0</v>
      </c>
      <c r="E60" s="37">
        <v>0</v>
      </c>
      <c r="F60" s="42">
        <v>0</v>
      </c>
      <c r="G60" s="42">
        <v>0</v>
      </c>
      <c r="H60" s="42">
        <v>0</v>
      </c>
      <c r="I60" s="42">
        <v>0</v>
      </c>
      <c r="J60" s="55">
        <v>0</v>
      </c>
      <c r="K60" s="43">
        <v>0</v>
      </c>
      <c r="M60" s="81"/>
      <c r="N60" s="81"/>
    </row>
    <row r="61" spans="1:14" s="3" customFormat="1" ht="18.75">
      <c r="A61" s="16"/>
      <c r="B61" s="17" t="s">
        <v>51</v>
      </c>
      <c r="C61" s="37">
        <f t="shared" si="16"/>
        <v>1974</v>
      </c>
      <c r="D61" s="37">
        <f t="shared" si="16"/>
        <v>250.7</v>
      </c>
      <c r="E61" s="37">
        <f>D61/C61*100</f>
        <v>12.7</v>
      </c>
      <c r="F61" s="42">
        <v>644.1</v>
      </c>
      <c r="G61" s="42">
        <v>81.8</v>
      </c>
      <c r="H61" s="42">
        <v>653.5</v>
      </c>
      <c r="I61" s="42">
        <v>83</v>
      </c>
      <c r="J61" s="42">
        <v>676.4</v>
      </c>
      <c r="K61" s="43">
        <v>85.9</v>
      </c>
      <c r="M61" s="81"/>
      <c r="N61" s="81"/>
    </row>
    <row r="62" spans="1:14" s="27" customFormat="1" ht="38.25" thickBot="1">
      <c r="A62" s="15" t="s">
        <v>33</v>
      </c>
      <c r="B62" s="14" t="s">
        <v>56</v>
      </c>
      <c r="C62" s="44">
        <f>C9-C16</f>
        <v>120</v>
      </c>
      <c r="D62" s="44">
        <f>D9-D16</f>
        <v>-950.9</v>
      </c>
      <c r="E62" s="45"/>
      <c r="F62" s="45"/>
      <c r="G62" s="45"/>
      <c r="H62" s="45"/>
      <c r="I62" s="45"/>
      <c r="J62" s="45"/>
      <c r="K62" s="80"/>
    </row>
    <row r="63" spans="1:14" s="3" customFormat="1" ht="18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4" s="3" customFormat="1" ht="18">
      <c r="A64" s="8"/>
      <c r="J64" s="1"/>
      <c r="K64" s="1"/>
    </row>
    <row r="65" spans="1:11" s="3" customFormat="1" ht="16.5" customHeight="1">
      <c r="A65" s="8"/>
      <c r="J65" s="1"/>
      <c r="K65" s="1"/>
    </row>
    <row r="66" spans="1:11" s="3" customFormat="1" ht="18.75">
      <c r="A66" s="8"/>
      <c r="B66" s="4" t="s">
        <v>25</v>
      </c>
      <c r="C66" s="1"/>
      <c r="D66" s="1"/>
      <c r="E66" s="10"/>
      <c r="H66" s="1"/>
      <c r="I66" s="3" t="s">
        <v>78</v>
      </c>
      <c r="J66" s="1"/>
      <c r="K66" s="1"/>
    </row>
    <row r="67" spans="1:11" s="3" customFormat="1" ht="18">
      <c r="A67" s="8"/>
      <c r="B67" s="1"/>
      <c r="C67" s="1"/>
      <c r="D67" s="1"/>
      <c r="E67" s="9" t="s">
        <v>59</v>
      </c>
      <c r="H67" s="1"/>
      <c r="J67" s="1"/>
      <c r="K67" s="1"/>
    </row>
    <row r="68" spans="1:11" s="3" customFormat="1" ht="38.25" customHeight="1">
      <c r="A68" s="1"/>
      <c r="B68" s="1"/>
      <c r="C68" s="1"/>
      <c r="D68" s="1"/>
      <c r="E68" s="1"/>
      <c r="F68" s="1"/>
      <c r="H68" s="1"/>
      <c r="I68" s="1"/>
      <c r="J68" s="1"/>
      <c r="K68" s="1"/>
    </row>
    <row r="69" spans="1:11" s="3" customFormat="1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3" customFormat="1" ht="40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3" customFormat="1" ht="18">
      <c r="A71"/>
      <c r="B71" s="6"/>
      <c r="C71" s="6"/>
      <c r="D71" s="6"/>
      <c r="E71" s="6"/>
      <c r="F71" s="6"/>
      <c r="G71" s="6"/>
      <c r="H71" s="6"/>
      <c r="I71" s="6"/>
      <c r="J71" s="6"/>
      <c r="K71"/>
    </row>
    <row r="72" spans="1:11" s="3" customFormat="1" ht="24.75" customHeight="1">
      <c r="A72"/>
      <c r="B72" s="6"/>
      <c r="C72" s="6"/>
      <c r="D72" s="6"/>
      <c r="E72" s="6"/>
      <c r="F72" s="6"/>
      <c r="G72" s="49"/>
      <c r="H72" s="6"/>
      <c r="I72" s="6"/>
      <c r="J72" s="6"/>
      <c r="K72"/>
    </row>
    <row r="73" spans="1:11" s="3" customFormat="1" ht="18">
      <c r="A73"/>
      <c r="B73" s="6"/>
      <c r="C73" s="6"/>
      <c r="D73" s="6"/>
      <c r="E73" s="6"/>
      <c r="F73" s="6"/>
      <c r="G73" s="6"/>
      <c r="H73" s="6"/>
      <c r="I73" s="6"/>
      <c r="J73" s="6"/>
      <c r="K73"/>
    </row>
    <row r="74" spans="1:11">
      <c r="B74" s="6"/>
      <c r="C74" s="6"/>
      <c r="D74" s="6"/>
      <c r="E74" s="6"/>
      <c r="F74" s="6"/>
      <c r="G74" s="6"/>
      <c r="H74" s="6"/>
      <c r="I74" s="6"/>
      <c r="J74" s="6"/>
    </row>
    <row r="75" spans="1:11">
      <c r="B75" s="6"/>
      <c r="C75" s="6"/>
      <c r="D75" s="6"/>
      <c r="E75" s="6"/>
      <c r="F75" s="6"/>
      <c r="G75" s="6"/>
      <c r="H75" s="6"/>
      <c r="I75" s="6"/>
      <c r="J75" s="6"/>
    </row>
    <row r="76" spans="1:11">
      <c r="B76" s="6"/>
      <c r="C76" s="6"/>
      <c r="D76" s="6"/>
      <c r="E76" s="6"/>
      <c r="F76" s="6"/>
      <c r="G76" s="6"/>
      <c r="H76" s="6"/>
      <c r="I76" s="6"/>
      <c r="J76" s="6"/>
    </row>
    <row r="77" spans="1:11">
      <c r="B77" s="6"/>
      <c r="C77" s="6"/>
      <c r="D77" s="6"/>
      <c r="E77" s="6"/>
      <c r="F77" s="6"/>
      <c r="G77" s="6"/>
      <c r="H77" s="6"/>
      <c r="I77" s="6"/>
      <c r="J77" s="6"/>
    </row>
    <row r="78" spans="1:11">
      <c r="B78" s="6"/>
      <c r="C78" s="6"/>
      <c r="D78" s="6"/>
      <c r="E78" s="6"/>
      <c r="F78" s="6"/>
      <c r="G78" s="6"/>
      <c r="H78" s="6"/>
      <c r="I78" s="6"/>
      <c r="J78" s="6"/>
    </row>
    <row r="79" spans="1:11">
      <c r="B79" s="6"/>
      <c r="C79" s="6"/>
      <c r="D79" s="6"/>
      <c r="E79" s="6"/>
      <c r="F79" s="6"/>
      <c r="G79" s="6"/>
      <c r="H79" s="6"/>
      <c r="I79" s="6"/>
      <c r="J79" s="6"/>
    </row>
    <row r="80" spans="1:11">
      <c r="B80" s="6"/>
      <c r="C80" s="6"/>
      <c r="D80" s="6"/>
      <c r="E80" s="6"/>
      <c r="F80" s="6"/>
      <c r="G80" s="6"/>
      <c r="H80" s="6"/>
      <c r="I80" s="6"/>
      <c r="J80" s="6"/>
    </row>
    <row r="81" spans="2:10">
      <c r="B81" s="6"/>
      <c r="C81" s="6"/>
      <c r="D81" s="6"/>
      <c r="E81" s="6"/>
      <c r="F81" s="6"/>
      <c r="G81" s="6"/>
      <c r="H81" s="6"/>
      <c r="I81" s="6"/>
      <c r="J81" s="6"/>
    </row>
    <row r="82" spans="2:10">
      <c r="B82" s="6"/>
      <c r="C82" s="6"/>
      <c r="D82" s="6"/>
      <c r="E82" s="6"/>
      <c r="F82" s="6"/>
      <c r="G82" s="6"/>
      <c r="H82" s="6"/>
      <c r="I82" s="6"/>
      <c r="J82" s="6"/>
    </row>
    <row r="83" spans="2:10">
      <c r="B83" s="6"/>
      <c r="C83" s="6"/>
      <c r="D83" s="6"/>
      <c r="E83" s="6"/>
      <c r="F83" s="6"/>
      <c r="G83" s="6"/>
      <c r="H83" s="6"/>
      <c r="I83" s="6"/>
      <c r="J83" s="6"/>
    </row>
    <row r="84" spans="2:10">
      <c r="B84" s="6"/>
      <c r="C84" s="6"/>
      <c r="D84" s="6"/>
      <c r="E84" s="6"/>
      <c r="F84" s="6"/>
      <c r="G84" s="6"/>
      <c r="H84" s="6"/>
      <c r="I84" s="6"/>
      <c r="J84" s="6"/>
    </row>
    <row r="85" spans="2:10">
      <c r="B85" s="6"/>
      <c r="C85" s="6"/>
      <c r="D85" s="6"/>
      <c r="E85" s="6"/>
      <c r="F85" s="6"/>
      <c r="G85" s="6"/>
      <c r="H85" s="6"/>
      <c r="I85" s="6"/>
      <c r="J85" s="6"/>
    </row>
    <row r="86" spans="2:10">
      <c r="B86" s="6"/>
      <c r="C86" s="6"/>
      <c r="D86" s="6"/>
      <c r="E86" s="6"/>
      <c r="F86" s="6"/>
      <c r="G86" s="6"/>
      <c r="H86" s="6"/>
      <c r="I86" s="6"/>
      <c r="J86" s="6"/>
    </row>
    <row r="87" spans="2:10">
      <c r="B87" s="6"/>
      <c r="C87" s="6"/>
      <c r="D87" s="6"/>
      <c r="E87" s="6"/>
      <c r="F87" s="6"/>
      <c r="G87" s="6"/>
      <c r="H87" s="6"/>
      <c r="I87" s="6"/>
      <c r="J87" s="6"/>
    </row>
    <row r="88" spans="2:10">
      <c r="B88" s="6"/>
      <c r="C88" s="6"/>
      <c r="D88" s="6"/>
      <c r="E88" s="6"/>
      <c r="F88" s="6"/>
      <c r="G88" s="6"/>
      <c r="H88" s="6"/>
      <c r="I88" s="6"/>
      <c r="J88" s="6"/>
    </row>
    <row r="89" spans="2:10">
      <c r="B89" s="6"/>
      <c r="C89" s="6"/>
      <c r="D89" s="6"/>
      <c r="E89" s="6"/>
      <c r="F89" s="6"/>
      <c r="G89" s="6"/>
      <c r="H89" s="6"/>
      <c r="I89" s="6"/>
      <c r="J89" s="6"/>
    </row>
    <row r="90" spans="2:10">
      <c r="B90" s="6"/>
      <c r="C90" s="6"/>
      <c r="D90" s="6"/>
      <c r="E90" s="6"/>
      <c r="F90" s="6"/>
      <c r="G90" s="6"/>
      <c r="H90" s="6"/>
      <c r="I90" s="6"/>
      <c r="J90" s="6"/>
    </row>
    <row r="91" spans="2:10">
      <c r="B91" s="6"/>
      <c r="C91" s="6"/>
      <c r="D91" s="6"/>
      <c r="E91" s="6"/>
      <c r="F91" s="6"/>
      <c r="G91" s="6"/>
      <c r="H91" s="6"/>
      <c r="I91" s="6"/>
      <c r="J91" s="6"/>
    </row>
    <row r="92" spans="2:10">
      <c r="B92" s="6"/>
      <c r="C92" s="6"/>
      <c r="D92" s="6"/>
      <c r="E92" s="6"/>
      <c r="F92" s="6"/>
      <c r="G92" s="6"/>
      <c r="H92" s="6"/>
      <c r="I92" s="6"/>
      <c r="J92" s="6"/>
    </row>
    <row r="93" spans="2:10">
      <c r="B93" s="6"/>
      <c r="C93" s="6"/>
      <c r="D93" s="6"/>
      <c r="E93" s="6"/>
      <c r="F93" s="6"/>
      <c r="G93" s="6"/>
      <c r="H93" s="6"/>
      <c r="I93" s="6"/>
      <c r="J93" s="6"/>
    </row>
    <row r="94" spans="2:10">
      <c r="B94" s="6"/>
      <c r="C94" s="6"/>
      <c r="D94" s="6"/>
      <c r="E94" s="6"/>
      <c r="F94" s="6"/>
      <c r="G94" s="6"/>
      <c r="H94" s="6"/>
      <c r="I94" s="6"/>
      <c r="J94" s="6"/>
    </row>
    <row r="95" spans="2:10">
      <c r="B95" s="6"/>
      <c r="C95" s="6"/>
      <c r="D95" s="6"/>
      <c r="E95" s="6"/>
      <c r="F95" s="6"/>
      <c r="G95" s="6"/>
      <c r="H95" s="6"/>
      <c r="I95" s="6"/>
      <c r="J95" s="6"/>
    </row>
    <row r="96" spans="2:10">
      <c r="B96" s="6"/>
      <c r="C96" s="6"/>
      <c r="D96" s="6"/>
      <c r="E96" s="6"/>
      <c r="F96" s="6"/>
      <c r="G96" s="6"/>
      <c r="H96" s="6"/>
      <c r="I96" s="6"/>
      <c r="J96" s="6"/>
    </row>
    <row r="97" spans="2:10">
      <c r="B97" s="6"/>
      <c r="C97" s="6"/>
      <c r="D97" s="6"/>
      <c r="E97" s="6"/>
      <c r="F97" s="6"/>
      <c r="G97" s="6"/>
      <c r="H97" s="6"/>
      <c r="I97" s="6"/>
      <c r="J97" s="6"/>
    </row>
    <row r="98" spans="2:10">
      <c r="B98" s="6"/>
      <c r="C98" s="6"/>
      <c r="D98" s="6"/>
      <c r="E98" s="6"/>
      <c r="F98" s="6"/>
      <c r="G98" s="6"/>
      <c r="H98" s="6"/>
      <c r="I98" s="6"/>
      <c r="J98" s="6"/>
    </row>
    <row r="99" spans="2:10">
      <c r="B99" s="6"/>
      <c r="C99" s="6"/>
      <c r="D99" s="6"/>
      <c r="E99" s="6"/>
      <c r="F99" s="6"/>
      <c r="G99" s="6"/>
      <c r="H99" s="6"/>
      <c r="I99" s="6"/>
      <c r="J99" s="6"/>
    </row>
    <row r="100" spans="2:10">
      <c r="B100" s="6"/>
      <c r="C100" s="6"/>
      <c r="D100" s="6"/>
      <c r="E100" s="6"/>
      <c r="F100" s="6"/>
      <c r="G100" s="6"/>
      <c r="H100" s="6"/>
      <c r="I100" s="6"/>
      <c r="J100" s="6"/>
    </row>
    <row r="101" spans="2:10">
      <c r="B101" s="6"/>
      <c r="C101" s="6"/>
      <c r="D101" s="6"/>
      <c r="E101" s="6"/>
      <c r="F101" s="6"/>
      <c r="G101" s="6"/>
      <c r="H101" s="6"/>
      <c r="I101" s="6"/>
      <c r="J101" s="6"/>
    </row>
    <row r="102" spans="2:10">
      <c r="B102" s="6"/>
      <c r="C102" s="6"/>
      <c r="D102" s="6"/>
      <c r="E102" s="6"/>
      <c r="F102" s="6"/>
      <c r="G102" s="6"/>
      <c r="H102" s="6"/>
      <c r="I102" s="6"/>
      <c r="J102" s="6"/>
    </row>
    <row r="103" spans="2:10">
      <c r="B103" s="6"/>
      <c r="C103" s="6"/>
      <c r="D103" s="6"/>
      <c r="E103" s="6"/>
      <c r="F103" s="6"/>
      <c r="G103" s="6"/>
      <c r="H103" s="6"/>
      <c r="I103" s="6"/>
      <c r="J103" s="6"/>
    </row>
    <row r="104" spans="2:10">
      <c r="B104" s="6"/>
      <c r="C104" s="6"/>
      <c r="D104" s="6"/>
      <c r="E104" s="6"/>
      <c r="F104" s="6"/>
      <c r="G104" s="6"/>
      <c r="H104" s="6"/>
      <c r="I104" s="6"/>
      <c r="J104" s="6"/>
    </row>
    <row r="105" spans="2:10">
      <c r="B105" s="6"/>
      <c r="C105" s="6"/>
      <c r="D105" s="6"/>
      <c r="E105" s="6"/>
      <c r="F105" s="6"/>
      <c r="G105" s="6"/>
      <c r="H105" s="6"/>
      <c r="I105" s="6"/>
      <c r="J105" s="6"/>
    </row>
    <row r="106" spans="2:10">
      <c r="B106" s="6"/>
      <c r="C106" s="6"/>
      <c r="D106" s="6"/>
      <c r="E106" s="6"/>
      <c r="F106" s="6"/>
      <c r="G106" s="6"/>
      <c r="H106" s="6"/>
      <c r="I106" s="6"/>
      <c r="J106" s="6"/>
    </row>
    <row r="107" spans="2:10">
      <c r="B107" s="6"/>
      <c r="C107" s="6"/>
      <c r="D107" s="6"/>
      <c r="E107" s="6"/>
      <c r="F107" s="6"/>
      <c r="G107" s="6"/>
      <c r="H107" s="6"/>
      <c r="I107" s="6"/>
      <c r="J107" s="6"/>
    </row>
    <row r="108" spans="2:10">
      <c r="B108" s="6"/>
      <c r="C108" s="6"/>
      <c r="D108" s="6"/>
      <c r="E108" s="6"/>
      <c r="F108" s="6"/>
      <c r="G108" s="6"/>
      <c r="H108" s="6"/>
      <c r="I108" s="6"/>
      <c r="J108" s="6"/>
    </row>
    <row r="109" spans="2:10">
      <c r="B109" s="6"/>
      <c r="C109" s="6"/>
      <c r="D109" s="6"/>
      <c r="E109" s="6"/>
      <c r="F109" s="6"/>
      <c r="G109" s="6"/>
      <c r="H109" s="6"/>
      <c r="I109" s="6"/>
      <c r="J109" s="6"/>
    </row>
    <row r="110" spans="2:10">
      <c r="B110" s="6"/>
      <c r="C110" s="6"/>
      <c r="D110" s="6"/>
      <c r="E110" s="6"/>
      <c r="F110" s="6"/>
      <c r="G110" s="6"/>
      <c r="H110" s="6"/>
      <c r="I110" s="6"/>
      <c r="J110" s="6"/>
    </row>
    <row r="111" spans="2:10">
      <c r="B111" s="6"/>
      <c r="C111" s="6"/>
      <c r="D111" s="6"/>
      <c r="E111" s="6"/>
      <c r="F111" s="6"/>
      <c r="G111" s="6"/>
      <c r="H111" s="6"/>
      <c r="I111" s="6"/>
      <c r="J111" s="6"/>
    </row>
    <row r="112" spans="2:10">
      <c r="B112" s="6"/>
      <c r="C112" s="6"/>
      <c r="D112" s="6"/>
      <c r="E112" s="6"/>
      <c r="F112" s="6"/>
      <c r="G112" s="6"/>
      <c r="H112" s="6"/>
      <c r="I112" s="6"/>
      <c r="J112" s="6"/>
    </row>
    <row r="113" spans="2:10">
      <c r="B113" s="6"/>
      <c r="C113" s="6"/>
      <c r="D113" s="6"/>
      <c r="E113" s="6"/>
      <c r="F113" s="6"/>
      <c r="G113" s="6"/>
      <c r="H113" s="6"/>
      <c r="I113" s="6"/>
      <c r="J113" s="6"/>
    </row>
    <row r="114" spans="2:10">
      <c r="B114" s="6"/>
      <c r="C114" s="6"/>
      <c r="D114" s="6"/>
      <c r="E114" s="6"/>
      <c r="F114" s="6"/>
      <c r="G114" s="6"/>
      <c r="H114" s="6"/>
      <c r="I114" s="6"/>
      <c r="J114" s="6"/>
    </row>
    <row r="115" spans="2:10">
      <c r="B115" s="6"/>
      <c r="C115" s="6"/>
      <c r="D115" s="6"/>
      <c r="E115" s="6"/>
      <c r="F115" s="6"/>
      <c r="G115" s="6"/>
      <c r="H115" s="6"/>
      <c r="I115" s="6"/>
      <c r="J115" s="6"/>
    </row>
    <row r="116" spans="2:10">
      <c r="B116" s="6"/>
      <c r="C116" s="6"/>
      <c r="D116" s="6"/>
      <c r="E116" s="6"/>
      <c r="F116" s="6"/>
      <c r="G116" s="6"/>
      <c r="H116" s="6"/>
      <c r="I116" s="6"/>
      <c r="J116" s="6"/>
    </row>
    <row r="117" spans="2:10">
      <c r="B117" s="6"/>
      <c r="C117" s="6"/>
      <c r="D117" s="6"/>
      <c r="E117" s="6"/>
      <c r="F117" s="6"/>
      <c r="G117" s="6"/>
      <c r="H117" s="6"/>
      <c r="I117" s="6"/>
      <c r="J117" s="6"/>
    </row>
    <row r="118" spans="2:10">
      <c r="B118" s="6"/>
      <c r="C118" s="6"/>
      <c r="D118" s="6"/>
      <c r="E118" s="6"/>
      <c r="F118" s="6"/>
      <c r="G118" s="6"/>
      <c r="H118" s="6"/>
      <c r="I118" s="6"/>
      <c r="J118" s="6"/>
    </row>
    <row r="119" spans="2:10">
      <c r="B119" s="6"/>
      <c r="C119" s="6"/>
      <c r="D119" s="6"/>
      <c r="E119" s="6"/>
      <c r="F119" s="6"/>
      <c r="G119" s="6"/>
      <c r="H119" s="6"/>
      <c r="I119" s="6"/>
      <c r="J119" s="6"/>
    </row>
    <row r="120" spans="2:10">
      <c r="B120" s="6"/>
      <c r="C120" s="6"/>
      <c r="D120" s="6"/>
      <c r="E120" s="6"/>
      <c r="F120" s="6"/>
      <c r="G120" s="6"/>
      <c r="H120" s="6"/>
      <c r="I120" s="6"/>
      <c r="J120" s="6"/>
    </row>
    <row r="121" spans="2:10">
      <c r="B121" s="6"/>
      <c r="C121" s="6"/>
      <c r="D121" s="6"/>
      <c r="E121" s="6"/>
      <c r="F121" s="6"/>
      <c r="G121" s="6"/>
      <c r="H121" s="6"/>
      <c r="I121" s="6"/>
      <c r="J121" s="6"/>
    </row>
    <row r="122" spans="2:10">
      <c r="B122" s="6"/>
      <c r="C122" s="6"/>
      <c r="D122" s="6"/>
      <c r="E122" s="6"/>
      <c r="F122" s="6"/>
      <c r="G122" s="6"/>
      <c r="H122" s="6"/>
      <c r="I122" s="6"/>
      <c r="J122" s="6"/>
    </row>
    <row r="123" spans="2:10">
      <c r="B123" s="6"/>
      <c r="C123" s="6"/>
      <c r="D123" s="6"/>
      <c r="E123" s="6"/>
      <c r="F123" s="6"/>
      <c r="G123" s="6"/>
      <c r="H123" s="6"/>
      <c r="I123" s="6"/>
      <c r="J123" s="6"/>
    </row>
    <row r="124" spans="2:10">
      <c r="B124" s="6"/>
      <c r="C124" s="6"/>
      <c r="D124" s="6"/>
      <c r="E124" s="6"/>
      <c r="F124" s="6"/>
      <c r="G124" s="6"/>
      <c r="H124" s="6"/>
      <c r="I124" s="6"/>
      <c r="J124" s="6"/>
    </row>
    <row r="125" spans="2:10">
      <c r="B125" s="6"/>
      <c r="C125" s="6"/>
      <c r="D125" s="6"/>
      <c r="E125" s="6"/>
      <c r="F125" s="6"/>
      <c r="G125" s="6"/>
      <c r="H125" s="6"/>
      <c r="I125" s="6"/>
      <c r="J125" s="6"/>
    </row>
    <row r="126" spans="2:10">
      <c r="B126" s="6"/>
      <c r="C126" s="6"/>
      <c r="D126" s="6"/>
      <c r="E126" s="6"/>
      <c r="F126" s="6"/>
      <c r="G126" s="6"/>
      <c r="H126" s="6"/>
      <c r="I126" s="6"/>
      <c r="J126" s="6"/>
    </row>
    <row r="127" spans="2:10">
      <c r="B127" s="6"/>
      <c r="C127" s="6"/>
      <c r="D127" s="6"/>
      <c r="E127" s="6"/>
      <c r="F127" s="6"/>
      <c r="G127" s="6"/>
      <c r="H127" s="6"/>
      <c r="I127" s="6"/>
      <c r="J127" s="6"/>
    </row>
    <row r="128" spans="2:10">
      <c r="B128" s="6"/>
      <c r="C128" s="6"/>
      <c r="D128" s="6"/>
      <c r="E128" s="6"/>
      <c r="F128" s="6"/>
      <c r="G128" s="6"/>
      <c r="H128" s="6"/>
      <c r="I128" s="6"/>
      <c r="J128" s="6"/>
    </row>
    <row r="129" spans="2:10">
      <c r="B129" s="6"/>
      <c r="C129" s="6"/>
      <c r="D129" s="6"/>
      <c r="E129" s="6"/>
      <c r="F129" s="6"/>
      <c r="G129" s="6"/>
      <c r="H129" s="6"/>
      <c r="I129" s="6"/>
      <c r="J129" s="6"/>
    </row>
    <row r="130" spans="2:10">
      <c r="B130" s="6"/>
      <c r="C130" s="6"/>
      <c r="D130" s="6"/>
      <c r="E130" s="6"/>
      <c r="F130" s="6"/>
      <c r="G130" s="6"/>
      <c r="H130" s="6"/>
      <c r="I130" s="6"/>
      <c r="J130" s="6"/>
    </row>
    <row r="131" spans="2:10">
      <c r="B131" s="6"/>
      <c r="C131" s="6"/>
      <c r="D131" s="6"/>
      <c r="E131" s="6"/>
      <c r="F131" s="6"/>
      <c r="G131" s="6"/>
      <c r="H131" s="6"/>
      <c r="I131" s="6"/>
      <c r="J131" s="6"/>
    </row>
    <row r="132" spans="2:10">
      <c r="B132" s="6"/>
      <c r="C132" s="6"/>
      <c r="D132" s="6"/>
      <c r="E132" s="6"/>
      <c r="F132" s="6"/>
      <c r="G132" s="6"/>
      <c r="H132" s="6"/>
      <c r="I132" s="6"/>
      <c r="J132" s="6"/>
    </row>
    <row r="133" spans="2:10">
      <c r="B133" s="6"/>
      <c r="C133" s="6"/>
      <c r="D133" s="6"/>
      <c r="E133" s="6"/>
      <c r="F133" s="6"/>
      <c r="G133" s="6"/>
      <c r="H133" s="6"/>
      <c r="I133" s="6"/>
      <c r="J133" s="6"/>
    </row>
    <row r="134" spans="2:10">
      <c r="B134" s="6"/>
      <c r="C134" s="6"/>
      <c r="D134" s="6"/>
      <c r="E134" s="6"/>
      <c r="F134" s="6"/>
      <c r="G134" s="6"/>
      <c r="H134" s="6"/>
      <c r="I134" s="6"/>
      <c r="J134" s="6"/>
    </row>
    <row r="135" spans="2:10">
      <c r="B135" s="6"/>
      <c r="C135" s="6"/>
      <c r="D135" s="6"/>
      <c r="E135" s="6"/>
      <c r="F135" s="6"/>
      <c r="G135" s="6"/>
      <c r="H135" s="6"/>
      <c r="I135" s="6"/>
      <c r="J135" s="6"/>
    </row>
    <row r="136" spans="2:10">
      <c r="B136" s="6"/>
      <c r="C136" s="6"/>
      <c r="D136" s="6"/>
      <c r="E136" s="6"/>
      <c r="F136" s="6"/>
      <c r="G136" s="6"/>
      <c r="H136" s="6"/>
      <c r="I136" s="6"/>
      <c r="J136" s="6"/>
    </row>
    <row r="137" spans="2:10">
      <c r="B137" s="6"/>
      <c r="C137" s="6"/>
      <c r="D137" s="6"/>
      <c r="E137" s="6"/>
      <c r="F137" s="6"/>
      <c r="G137" s="6"/>
      <c r="H137" s="6"/>
      <c r="I137" s="6"/>
      <c r="J137" s="6"/>
    </row>
    <row r="138" spans="2:10">
      <c r="B138" s="6"/>
      <c r="C138" s="6"/>
      <c r="D138" s="6"/>
      <c r="E138" s="6"/>
      <c r="F138" s="6"/>
      <c r="G138" s="6"/>
      <c r="H138" s="6"/>
      <c r="I138" s="6"/>
      <c r="J138" s="6"/>
    </row>
    <row r="139" spans="2:10">
      <c r="B139" s="6"/>
      <c r="C139" s="6"/>
      <c r="D139" s="6"/>
      <c r="E139" s="6"/>
      <c r="F139" s="6"/>
      <c r="G139" s="6"/>
      <c r="H139" s="6"/>
      <c r="I139" s="6"/>
      <c r="J139" s="6"/>
    </row>
    <row r="140" spans="2:10">
      <c r="B140" s="6"/>
      <c r="C140" s="6"/>
      <c r="D140" s="6"/>
      <c r="E140" s="6"/>
      <c r="F140" s="6"/>
      <c r="G140" s="6"/>
      <c r="H140" s="6"/>
      <c r="I140" s="6"/>
      <c r="J140" s="6"/>
    </row>
    <row r="141" spans="2:10">
      <c r="B141" s="6"/>
      <c r="C141" s="6"/>
      <c r="D141" s="6"/>
      <c r="E141" s="6"/>
      <c r="F141" s="6"/>
      <c r="G141" s="6"/>
      <c r="H141" s="6"/>
      <c r="I141" s="6"/>
      <c r="J141" s="6"/>
    </row>
    <row r="142" spans="2:10">
      <c r="B142" s="6"/>
      <c r="C142" s="6"/>
      <c r="D142" s="6"/>
      <c r="E142" s="6"/>
      <c r="F142" s="6"/>
      <c r="G142" s="6"/>
      <c r="H142" s="6"/>
      <c r="I142" s="6"/>
      <c r="J142" s="6"/>
    </row>
    <row r="143" spans="2:10">
      <c r="B143" s="6"/>
      <c r="C143" s="6"/>
      <c r="D143" s="6"/>
      <c r="E143" s="6"/>
      <c r="F143" s="6"/>
      <c r="G143" s="6"/>
      <c r="H143" s="6"/>
      <c r="I143" s="6"/>
      <c r="J143" s="6"/>
    </row>
    <row r="144" spans="2:10">
      <c r="B144" s="6"/>
      <c r="C144" s="6"/>
      <c r="D144" s="6"/>
      <c r="E144" s="6"/>
      <c r="F144" s="6"/>
      <c r="G144" s="6"/>
      <c r="H144" s="6"/>
      <c r="I144" s="6"/>
      <c r="J144" s="6"/>
    </row>
    <row r="145" spans="2:10">
      <c r="B145" s="6"/>
      <c r="C145" s="6"/>
      <c r="D145" s="6"/>
      <c r="E145" s="6"/>
      <c r="F145" s="6"/>
      <c r="G145" s="6"/>
      <c r="H145" s="6"/>
      <c r="I145" s="6"/>
      <c r="J145" s="6"/>
    </row>
  </sheetData>
  <mergeCells count="11">
    <mergeCell ref="H7:I7"/>
    <mergeCell ref="J7:K7"/>
    <mergeCell ref="J1:K1"/>
    <mergeCell ref="A2:K2"/>
    <mergeCell ref="A3:K3"/>
    <mergeCell ref="A4:K4"/>
    <mergeCell ref="A6:A8"/>
    <mergeCell ref="B6:B8"/>
    <mergeCell ref="C6:E7"/>
    <mergeCell ref="F6:K6"/>
    <mergeCell ref="F7:G7"/>
  </mergeCells>
  <phoneticPr fontId="0" type="noConversion"/>
  <pageMargins left="0.39370078740157483" right="0" top="0.59055118110236227" bottom="0" header="0.51181102362204722" footer="0.51181102362204722"/>
  <pageSetup paperSize="9" scale="75" orientation="landscape" verticalDpi="0" r:id="rId1"/>
  <headerFooter alignWithMargins="0"/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5" workbookViewId="0">
      <selection activeCell="K13" sqref="K13"/>
    </sheetView>
  </sheetViews>
  <sheetFormatPr defaultRowHeight="12.75"/>
  <cols>
    <col min="1" max="1" width="6.7109375" style="1" customWidth="1"/>
    <col min="2" max="2" width="56.85546875" style="1" customWidth="1"/>
    <col min="3" max="3" width="11.85546875" style="1" customWidth="1"/>
    <col min="4" max="4" width="13.85546875" style="1" customWidth="1"/>
    <col min="5" max="5" width="14.140625" style="1" customWidth="1"/>
    <col min="6" max="6" width="10.85546875" style="1" customWidth="1"/>
    <col min="7" max="7" width="12" style="1" customWidth="1"/>
    <col min="8" max="8" width="11.42578125" style="1" bestFit="1" customWidth="1"/>
    <col min="9" max="9" width="13.140625" style="1" customWidth="1"/>
    <col min="10" max="10" width="11.5703125" style="1" customWidth="1"/>
    <col min="11" max="11" width="12.28515625" style="1" customWidth="1"/>
    <col min="12" max="16384" width="9.140625" style="1"/>
  </cols>
  <sheetData>
    <row r="1" spans="1:11" ht="18.75">
      <c r="J1" s="84" t="s">
        <v>27</v>
      </c>
      <c r="K1" s="84"/>
    </row>
    <row r="2" spans="1:11" ht="20.25">
      <c r="A2" s="85" t="s">
        <v>79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8.75">
      <c r="A3" s="96" t="s">
        <v>31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.75">
      <c r="A4" s="97" t="s">
        <v>12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" customHeight="1" thickBot="1">
      <c r="K5" s="4" t="s">
        <v>6</v>
      </c>
    </row>
    <row r="6" spans="1:11" ht="15.75">
      <c r="A6" s="88" t="s">
        <v>0</v>
      </c>
      <c r="B6" s="98" t="s">
        <v>28</v>
      </c>
      <c r="C6" s="88" t="s">
        <v>68</v>
      </c>
      <c r="D6" s="91"/>
      <c r="E6" s="95"/>
      <c r="F6" s="101" t="s">
        <v>4</v>
      </c>
      <c r="G6" s="91"/>
      <c r="H6" s="91"/>
      <c r="I6" s="91"/>
      <c r="J6" s="91"/>
      <c r="K6" s="95"/>
    </row>
    <row r="7" spans="1:11" ht="15.75">
      <c r="A7" s="89"/>
      <c r="B7" s="99"/>
      <c r="C7" s="89"/>
      <c r="D7" s="92"/>
      <c r="E7" s="100"/>
      <c r="F7" s="102" t="s">
        <v>69</v>
      </c>
      <c r="G7" s="92"/>
      <c r="H7" s="92" t="s">
        <v>70</v>
      </c>
      <c r="I7" s="92"/>
      <c r="J7" s="92" t="s">
        <v>71</v>
      </c>
      <c r="K7" s="100"/>
    </row>
    <row r="8" spans="1:11" ht="15.75">
      <c r="A8" s="89"/>
      <c r="B8" s="99"/>
      <c r="C8" s="64" t="s">
        <v>1</v>
      </c>
      <c r="D8" s="11" t="s">
        <v>2</v>
      </c>
      <c r="E8" s="12" t="s">
        <v>3</v>
      </c>
      <c r="F8" s="72" t="s">
        <v>1</v>
      </c>
      <c r="G8" s="11" t="s">
        <v>2</v>
      </c>
      <c r="H8" s="11" t="s">
        <v>1</v>
      </c>
      <c r="I8" s="11" t="s">
        <v>2</v>
      </c>
      <c r="J8" s="11" t="s">
        <v>1</v>
      </c>
      <c r="K8" s="12" t="s">
        <v>2</v>
      </c>
    </row>
    <row r="9" spans="1:11" ht="18.75">
      <c r="A9" s="5">
        <v>1</v>
      </c>
      <c r="B9" s="69" t="s">
        <v>29</v>
      </c>
      <c r="C9" s="76">
        <f t="shared" ref="C9:K9" si="0">SUM(C11:C11)</f>
        <v>28853.200000000001</v>
      </c>
      <c r="D9" s="50">
        <f t="shared" si="0"/>
        <v>27053.200000000001</v>
      </c>
      <c r="E9" s="52">
        <f>D9/C9*100</f>
        <v>93.8</v>
      </c>
      <c r="F9" s="73">
        <f t="shared" si="0"/>
        <v>0</v>
      </c>
      <c r="G9" s="50">
        <f t="shared" si="0"/>
        <v>0</v>
      </c>
      <c r="H9" s="50">
        <f>H12</f>
        <v>0</v>
      </c>
      <c r="I9" s="50">
        <f>I12</f>
        <v>0</v>
      </c>
      <c r="J9" s="50">
        <f t="shared" si="0"/>
        <v>1800</v>
      </c>
      <c r="K9" s="65">
        <f t="shared" si="0"/>
        <v>0</v>
      </c>
    </row>
    <row r="10" spans="1:11" ht="18.75">
      <c r="A10" s="5"/>
      <c r="B10" s="70" t="s">
        <v>4</v>
      </c>
      <c r="C10" s="77"/>
      <c r="D10" s="51"/>
      <c r="E10" s="52"/>
      <c r="F10" s="74"/>
      <c r="G10" s="51"/>
      <c r="H10" s="51"/>
      <c r="I10" s="51"/>
      <c r="J10" s="51"/>
      <c r="K10" s="52"/>
    </row>
    <row r="11" spans="1:11" ht="24" customHeight="1">
      <c r="A11" s="7" t="s">
        <v>30</v>
      </c>
      <c r="B11" s="70" t="s">
        <v>57</v>
      </c>
      <c r="C11" s="77">
        <f>F11+H11+J11</f>
        <v>28853.200000000001</v>
      </c>
      <c r="D11" s="51">
        <f>G11+I11+K11</f>
        <v>27053.200000000001</v>
      </c>
      <c r="E11" s="52">
        <f>D11/C11*100</f>
        <v>93.8</v>
      </c>
      <c r="F11" s="74">
        <v>0</v>
      </c>
      <c r="G11" s="51">
        <v>0</v>
      </c>
      <c r="H11" s="51">
        <v>27053.200000000001</v>
      </c>
      <c r="I11" s="51">
        <v>27053.200000000001</v>
      </c>
      <c r="J11" s="51">
        <v>1800</v>
      </c>
      <c r="K11" s="52">
        <v>0</v>
      </c>
    </row>
    <row r="12" spans="1:11" ht="24" hidden="1" customHeight="1" thickBot="1">
      <c r="A12" s="66" t="s">
        <v>61</v>
      </c>
      <c r="B12" s="71" t="s">
        <v>62</v>
      </c>
      <c r="C12" s="78">
        <f>H12</f>
        <v>0</v>
      </c>
      <c r="D12" s="67">
        <f>I12</f>
        <v>0</v>
      </c>
      <c r="E12" s="68" t="e">
        <f>D12/C12*100</f>
        <v>#DIV/0!</v>
      </c>
      <c r="F12" s="75"/>
      <c r="G12" s="67"/>
      <c r="H12" s="67"/>
      <c r="I12" s="67"/>
      <c r="J12" s="67"/>
      <c r="K12" s="68"/>
    </row>
    <row r="13" spans="1:11" s="4" customFormat="1" ht="19.5" thickBot="1">
      <c r="A13" s="56"/>
      <c r="B13" s="57" t="s">
        <v>5</v>
      </c>
      <c r="C13" s="58">
        <f>SUM(C11:C12)</f>
        <v>28853.200000000001</v>
      </c>
      <c r="D13" s="58">
        <f>SUM(D11:D12)</f>
        <v>27053.200000000001</v>
      </c>
      <c r="E13" s="58">
        <f t="shared" ref="E13:K13" si="1">SUM(E11:E11)</f>
        <v>93.8</v>
      </c>
      <c r="F13" s="58">
        <f t="shared" si="1"/>
        <v>0</v>
      </c>
      <c r="G13" s="58">
        <f t="shared" si="1"/>
        <v>0</v>
      </c>
      <c r="H13" s="58">
        <f>SUM(H12)</f>
        <v>0</v>
      </c>
      <c r="I13" s="58">
        <f>SUM(I12)</f>
        <v>0</v>
      </c>
      <c r="J13" s="58">
        <f t="shared" si="1"/>
        <v>1800</v>
      </c>
      <c r="K13" s="58">
        <f t="shared" si="1"/>
        <v>0</v>
      </c>
    </row>
    <row r="14" spans="1:11" s="4" customFormat="1" ht="18.7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4" customFormat="1" ht="18.7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4" customFormat="1" ht="18.7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4" customFormat="1" ht="18.7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4" customFormat="1" ht="18.75">
      <c r="A18" s="8"/>
      <c r="B18" s="4" t="s">
        <v>25</v>
      </c>
      <c r="C18" s="1"/>
      <c r="D18" s="1"/>
      <c r="G18" s="10"/>
      <c r="H18" s="1"/>
      <c r="I18" s="4" t="s">
        <v>78</v>
      </c>
      <c r="J18" s="1"/>
      <c r="K18" s="1"/>
    </row>
    <row r="19" spans="1:11" s="4" customFormat="1" ht="16.5" customHeight="1">
      <c r="A19" s="8"/>
      <c r="B19" s="1"/>
      <c r="C19" s="1"/>
      <c r="D19" s="1"/>
      <c r="G19" s="9" t="s">
        <v>11</v>
      </c>
      <c r="H19" s="1"/>
      <c r="J19" s="1"/>
      <c r="K19" s="1"/>
    </row>
    <row r="20" spans="1:11" s="4" customFormat="1" ht="18.7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4" customFormat="1" ht="18.7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4" customFormat="1" ht="38.25" customHeight="1">
      <c r="A22" s="1"/>
      <c r="B22" s="35"/>
      <c r="C22" s="1"/>
      <c r="D22" s="1"/>
      <c r="E22" s="1"/>
      <c r="F22" s="1"/>
      <c r="G22" s="1"/>
      <c r="H22" s="1"/>
      <c r="I22" s="48"/>
      <c r="J22" s="1"/>
      <c r="K22" s="1"/>
    </row>
    <row r="23" spans="1:11" s="4" customFormat="1" ht="20.25">
      <c r="A23" s="1"/>
      <c r="B23" s="35"/>
      <c r="C23" s="1"/>
      <c r="D23" s="1"/>
      <c r="E23" s="1"/>
      <c r="F23" s="1"/>
      <c r="G23" s="1"/>
      <c r="H23" s="1"/>
      <c r="I23" s="1"/>
      <c r="J23" s="1"/>
      <c r="K23" s="1"/>
    </row>
    <row r="24" spans="1:11" s="4" customFormat="1" ht="4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4" customFormat="1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4" customFormat="1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4" customFormat="1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11">
    <mergeCell ref="J1:K1"/>
    <mergeCell ref="A2:K2"/>
    <mergeCell ref="A3:K3"/>
    <mergeCell ref="A4:K4"/>
    <mergeCell ref="A6:A8"/>
    <mergeCell ref="B6:B8"/>
    <mergeCell ref="C6:E7"/>
    <mergeCell ref="F6:K6"/>
    <mergeCell ref="F7:G7"/>
    <mergeCell ref="H7:I7"/>
    <mergeCell ref="J7:K7"/>
  </mergeCells>
  <phoneticPr fontId="0" type="noConversion"/>
  <pageMargins left="0.66" right="0" top="0" bottom="0" header="0.51181102362204722" footer="0.51181102362204722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2</vt:lpstr>
      <vt:lpstr>Додаток 1</vt:lpstr>
      <vt:lpstr>'Додаток 2'!Заголовки_для_печати</vt:lpstr>
      <vt:lpstr>'Додаток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Бондарчук</dc:creator>
  <cp:lastModifiedBy>User</cp:lastModifiedBy>
  <cp:lastPrinted>2019-01-10T06:59:32Z</cp:lastPrinted>
  <dcterms:created xsi:type="dcterms:W3CDTF">2016-03-28T07:13:45Z</dcterms:created>
  <dcterms:modified xsi:type="dcterms:W3CDTF">2019-01-10T07:49:28Z</dcterms:modified>
</cp:coreProperties>
</file>