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50" activeTab="0"/>
  </bookViews>
  <sheets>
    <sheet name="КЕКВ" sheetId="1" r:id="rId1"/>
    <sheet name="КТКВ" sheetId="2" r:id="rId2"/>
  </sheets>
  <definedNames/>
  <calcPr fullCalcOnLoad="1"/>
</workbook>
</file>

<file path=xl/sharedStrings.xml><?xml version="1.0" encoding="utf-8"?>
<sst xmlns="http://schemas.openxmlformats.org/spreadsheetml/2006/main" count="84" uniqueCount="78">
  <si>
    <t>Освіта</t>
  </si>
  <si>
    <t>Культура і мистецтво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</si>
  <si>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</si>
  <si>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</si>
  <si>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</si>
  <si>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</si>
  <si>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</si>
  <si>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</si>
  <si>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>Нерозподілені видатки</t>
  </si>
  <si>
    <t>РАЗОМ</t>
  </si>
  <si>
    <t>тис.грн.</t>
  </si>
  <si>
    <t>тис. грн.</t>
  </si>
  <si>
    <t>Видатки на відрядження</t>
  </si>
  <si>
    <t>Обслуговування зовнішніх боргових зобов"язань</t>
  </si>
  <si>
    <t>Оплата послуг (крім комунальних)</t>
  </si>
  <si>
    <t>Код економічної класифікації видатків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</si>
  <si>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</si>
  <si>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</si>
  <si>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</si>
  <si>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</si>
  <si>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</si>
  <si>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</si>
  <si>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</si>
  <si>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</si>
  <si>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</si>
  <si>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 xml:space="preserve">Інші виплати населенню </t>
  </si>
  <si>
    <t>Інші поточні видатки</t>
  </si>
  <si>
    <t>Поточні трансферти органам державного управління інших рівнів</t>
  </si>
  <si>
    <t>Фізична культура і спорт</t>
  </si>
  <si>
    <t>Найменування</t>
  </si>
  <si>
    <t>Порівняльний аналіз виконання видаткової частини міського бюжету м. Павлоград</t>
  </si>
  <si>
    <t>за економічною класифікацією видатків</t>
  </si>
  <si>
    <t xml:space="preserve">Всього </t>
  </si>
  <si>
    <t>Виплата пенсій і допомоги</t>
  </si>
  <si>
    <t>Соціальне забезпечення</t>
  </si>
  <si>
    <t>Виплата стипендій</t>
  </si>
  <si>
    <t>за тимчасовою програмною класифікацією видатків та кредитування місцевих бюджетів</t>
  </si>
  <si>
    <t>Охорона здоров"я</t>
  </si>
  <si>
    <t xml:space="preserve">Соціальний захист та соціальне забезпечення </t>
  </si>
  <si>
    <t>Житлово- комунальне господарство</t>
  </si>
  <si>
    <t>КТКВКМБ</t>
  </si>
  <si>
    <t>Назва коду ТПКВКМБ</t>
  </si>
  <si>
    <t>спеціальний фонд</t>
  </si>
  <si>
    <t>Державне управління</t>
  </si>
  <si>
    <t>0100</t>
  </si>
  <si>
    <t>Будівництво</t>
  </si>
  <si>
    <t>7400</t>
  </si>
  <si>
    <t>Капітальні видатки</t>
  </si>
  <si>
    <t>Придбання основного капіталу</t>
  </si>
  <si>
    <t>Капітальні трансферти</t>
  </si>
  <si>
    <t>Придбання 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</si>
  <si>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</si>
  <si>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</si>
  <si>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житлового фонду (приміщень)</t>
  </si>
  <si>
    <t>Капітальний ремонт інших об"єктів</t>
  </si>
  <si>
    <t>Реконструкція та реставрація</t>
  </si>
  <si>
    <t>Капітальні трансферти підприємствам (установам, організаціям)</t>
  </si>
  <si>
    <t>Капітальні трансферти населенню</t>
  </si>
  <si>
    <t>Відсоток виконання до річного плану, %</t>
  </si>
  <si>
    <t>7300</t>
  </si>
  <si>
    <t>Транспорт та транспортна інфраструктура, дорожнє господарство</t>
  </si>
  <si>
    <t>7600</t>
  </si>
  <si>
    <t xml:space="preserve">Інші програми та заходи, пов`язані з економічною діяльністю </t>
  </si>
  <si>
    <t>8100</t>
  </si>
  <si>
    <t xml:space="preserve">Захист населення і територій від надзвичайних ситуацій техногенного та природного характеру </t>
  </si>
  <si>
    <t>8300</t>
  </si>
  <si>
    <t>Охорона навколишнього природного серидовища</t>
  </si>
  <si>
    <t>8400</t>
  </si>
  <si>
    <t>Засоби масової інформації</t>
  </si>
  <si>
    <t>8200</t>
  </si>
  <si>
    <t xml:space="preserve">Громадський порядок та безпека </t>
  </si>
  <si>
    <t>за І квартал 2018-2019 років</t>
  </si>
  <si>
    <t>Виконано за  І квартал 2018 року</t>
  </si>
  <si>
    <t>Уточнений план на   2019рік</t>
  </si>
  <si>
    <t>Виконано за  І квартал 2019року</t>
  </si>
  <si>
    <t>Відхилення видатків за  І квартал 2018 року  до видатків за  І квартал 2019 року</t>
  </si>
  <si>
    <t>Виконано за  І квартал 2019 року</t>
  </si>
  <si>
    <t>Уточнений план на  2019 рік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</si>
</sst>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0.000000"/>
    <numFmt numFmtId="184" formatCode="0.00000"/>
    <numFmt numFmtId="185" formatCode="_-* #,##0.0\ _г_р_н_._-;\-* #,##0.0\ _г_р_н_._-;_-* &quot;-&quot;??\ _г_р_н_._-;_-@_-"/>
    <numFmt numFmtId="186" formatCode="_-* #,##0.0\ _г_р_н_._-;\-* #,##0.0\ _г_р_н_._-;_-* &quot;-&quot;?\ _г_р_н_._-;_-@_-"/>
    <numFmt numFmtId="187" formatCode="0.00000000"/>
    <numFmt numFmtId="188" formatCode="0.0000000"/>
  </numFmts>
  <fonts count="43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49" fontId="5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180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80" fontId="2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zoomScale="85" zoomScaleNormal="85" zoomScalePageLayoutView="0" workbookViewId="0" topLeftCell="B36">
      <selection activeCell="D46" sqref="D46:H46"/>
    </sheetView>
  </sheetViews>
  <sheetFormatPr defaultColWidth="9.00390625" defaultRowHeight="12.75"/>
  <cols>
    <col min="1" max="1" width="9.125" style="0" hidden="1" customWidth="1"/>
    <col min="2" max="2" width="14.75390625" style="0" customWidth="1"/>
    <col min="3" max="3" width="52.875" style="0" customWidth="1"/>
    <col min="4" max="4" width="16.25390625" style="23" customWidth="1"/>
    <col min="5" max="5" width="16.875" style="0" customWidth="1"/>
    <col min="6" max="6" width="16.25390625" style="0" customWidth="1"/>
    <col min="7" max="7" width="13.875" style="0" customWidth="1"/>
    <col min="8" max="8" width="25.625" style="0" customWidth="1"/>
  </cols>
  <sheetData>
    <row r="1" spans="2:8" ht="20.25">
      <c r="B1" s="5"/>
      <c r="C1" s="5"/>
      <c r="D1" s="22"/>
      <c r="E1" s="5"/>
      <c r="F1" s="5"/>
      <c r="G1" s="5"/>
      <c r="H1" s="36">
        <v>5</v>
      </c>
    </row>
    <row r="2" spans="2:8" ht="18.75">
      <c r="B2" s="44" t="s">
        <v>30</v>
      </c>
      <c r="C2" s="44"/>
      <c r="D2" s="44"/>
      <c r="E2" s="44"/>
      <c r="F2" s="44"/>
      <c r="G2" s="44"/>
      <c r="H2" s="44"/>
    </row>
    <row r="3" spans="2:8" ht="18.75">
      <c r="B3" s="44" t="s">
        <v>31</v>
      </c>
      <c r="C3" s="44"/>
      <c r="D3" s="44"/>
      <c r="E3" s="44"/>
      <c r="F3" s="44"/>
      <c r="G3" s="44"/>
      <c r="H3" s="44"/>
    </row>
    <row r="4" spans="2:8" ht="18.75">
      <c r="B4" s="44" t="s">
        <v>71</v>
      </c>
      <c r="C4" s="44"/>
      <c r="D4" s="44"/>
      <c r="E4" s="44"/>
      <c r="F4" s="44"/>
      <c r="G4" s="44"/>
      <c r="H4" s="44"/>
    </row>
    <row r="5" spans="2:8" ht="18.75">
      <c r="B5" s="44" t="s">
        <v>42</v>
      </c>
      <c r="C5" s="44"/>
      <c r="D5" s="44"/>
      <c r="E5" s="44"/>
      <c r="F5" s="44"/>
      <c r="G5" s="44"/>
      <c r="H5" s="44"/>
    </row>
    <row r="6" spans="2:8" ht="18.75">
      <c r="B6" s="5"/>
      <c r="C6" s="5"/>
      <c r="D6" s="22"/>
      <c r="E6" s="5"/>
      <c r="F6" s="5"/>
      <c r="G6" s="5"/>
      <c r="H6" s="19" t="s">
        <v>10</v>
      </c>
    </row>
    <row r="7" spans="2:8" s="4" customFormat="1" ht="84" customHeight="1">
      <c r="B7" s="9" t="s">
        <v>15</v>
      </c>
      <c r="C7" s="13" t="s">
        <v>29</v>
      </c>
      <c r="D7" s="20" t="s">
        <v>72</v>
      </c>
      <c r="E7" s="20" t="s">
        <v>77</v>
      </c>
      <c r="F7" s="9" t="s">
        <v>76</v>
      </c>
      <c r="G7" s="9" t="s">
        <v>58</v>
      </c>
      <c r="H7" s="9" t="s">
        <v>75</v>
      </c>
    </row>
    <row r="8" spans="2:8" ht="20.25">
      <c r="B8" s="11">
        <v>2111</v>
      </c>
      <c r="C8" s="10" t="s">
        <v>2</v>
      </c>
      <c r="D8" s="11">
        <v>1188.2</v>
      </c>
      <c r="E8" s="15">
        <f>2838.54882+4181.062</f>
        <v>7019.61082</v>
      </c>
      <c r="F8" s="15">
        <f>693.64761+982.43674</f>
        <v>1676.08435</v>
      </c>
      <c r="G8" s="12">
        <f aca="true" t="shared" si="0" ref="G8:G44">F8/E8*100</f>
        <v>23.877169161922286</v>
      </c>
      <c r="H8" s="12">
        <f>F8-D8</f>
        <v>487.88435000000004</v>
      </c>
    </row>
    <row r="9" spans="2:8" ht="20.25">
      <c r="B9" s="11">
        <v>2120</v>
      </c>
      <c r="C9" s="10" t="s">
        <v>16</v>
      </c>
      <c r="D9" s="12">
        <v>274.4</v>
      </c>
      <c r="E9" s="15">
        <f>624.49371+921.16365</f>
        <v>1545.65736</v>
      </c>
      <c r="F9" s="15">
        <f>165.71481+223.9569</f>
        <v>389.67170999999996</v>
      </c>
      <c r="G9" s="12">
        <f t="shared" si="0"/>
        <v>25.210743343531195</v>
      </c>
      <c r="H9" s="12">
        <f aca="true" t="shared" si="1" ref="H9:H44">F9-D9</f>
        <v>115.27170999999998</v>
      </c>
    </row>
    <row r="10" spans="2:8" ht="20.25">
      <c r="B10" s="11">
        <v>2200</v>
      </c>
      <c r="C10" s="10" t="s">
        <v>17</v>
      </c>
      <c r="D10" s="21">
        <f>D11+D12+D13+D14+D15+D16+D22</f>
        <v>5122.2</v>
      </c>
      <c r="E10" s="21">
        <f>E11+E12+E13+E14+E15+E16+E22</f>
        <v>16546.9151</v>
      </c>
      <c r="F10" s="21">
        <f>F11+F12+F13+F14+F15+F16+F22</f>
        <v>4163.585980000001</v>
      </c>
      <c r="G10" s="12">
        <f t="shared" si="0"/>
        <v>25.162309438573242</v>
      </c>
      <c r="H10" s="12">
        <f t="shared" si="1"/>
        <v>-958.6140199999991</v>
      </c>
    </row>
    <row r="11" spans="2:8" ht="40.5">
      <c r="B11" s="16">
        <v>2210</v>
      </c>
      <c r="C11" s="17" t="s">
        <v>3</v>
      </c>
      <c r="D11" s="14">
        <v>1079.1</v>
      </c>
      <c r="E11" s="15">
        <f>1508.97022+616.85068</f>
        <v>2125.8208999999997</v>
      </c>
      <c r="F11" s="15">
        <f>822.6379+397.80195</f>
        <v>1220.43985</v>
      </c>
      <c r="G11" s="12">
        <f t="shared" si="0"/>
        <v>57.410285598377556</v>
      </c>
      <c r="H11" s="12">
        <f t="shared" si="1"/>
        <v>141.33985000000007</v>
      </c>
    </row>
    <row r="12" spans="2:8" ht="40.5">
      <c r="B12" s="16">
        <v>2220</v>
      </c>
      <c r="C12" s="17" t="s">
        <v>18</v>
      </c>
      <c r="D12" s="16">
        <v>1393</v>
      </c>
      <c r="E12" s="15">
        <f>7.768+1451.42063</f>
        <v>1459.18863</v>
      </c>
      <c r="F12" s="15">
        <f>2.063+521.5007</f>
        <v>523.5637</v>
      </c>
      <c r="G12" s="12">
        <f t="shared" si="0"/>
        <v>35.880467352599915</v>
      </c>
      <c r="H12" s="12">
        <f t="shared" si="1"/>
        <v>-869.4363</v>
      </c>
    </row>
    <row r="13" spans="2:8" ht="20.25">
      <c r="B13" s="16">
        <v>2230</v>
      </c>
      <c r="C13" s="17" t="s">
        <v>4</v>
      </c>
      <c r="D13" s="16">
        <v>2204.8</v>
      </c>
      <c r="E13" s="15">
        <f>7627.393+33.626</f>
        <v>7661.019</v>
      </c>
      <c r="F13" s="15">
        <f>1605.99085+6.998</f>
        <v>1612.98885</v>
      </c>
      <c r="G13" s="12">
        <f t="shared" si="0"/>
        <v>21.05449483939408</v>
      </c>
      <c r="H13" s="12">
        <f t="shared" si="1"/>
        <v>-591.8111500000002</v>
      </c>
    </row>
    <row r="14" spans="2:8" ht="20.25">
      <c r="B14" s="16">
        <v>2240</v>
      </c>
      <c r="C14" s="17" t="s">
        <v>14</v>
      </c>
      <c r="D14" s="16">
        <v>230.7</v>
      </c>
      <c r="E14" s="15">
        <f>2543.74959+720.83571</f>
        <v>3264.5852999999997</v>
      </c>
      <c r="F14" s="15">
        <f>291.99586+309.04779</f>
        <v>601.0436500000001</v>
      </c>
      <c r="G14" s="12">
        <f t="shared" si="0"/>
        <v>18.411026049771166</v>
      </c>
      <c r="H14" s="12">
        <f t="shared" si="1"/>
        <v>370.3436500000001</v>
      </c>
    </row>
    <row r="15" spans="2:9" s="8" customFormat="1" ht="22.5" customHeight="1">
      <c r="B15" s="16">
        <v>2250</v>
      </c>
      <c r="C15" s="17" t="s">
        <v>12</v>
      </c>
      <c r="D15" s="16">
        <v>9.1</v>
      </c>
      <c r="E15" s="15">
        <f>34.574+13.849</f>
        <v>48.423</v>
      </c>
      <c r="F15" s="15">
        <f>9.33241+0.5</f>
        <v>9.83241</v>
      </c>
      <c r="G15" s="12">
        <f t="shared" si="0"/>
        <v>20.305247506350284</v>
      </c>
      <c r="H15" s="12">
        <f t="shared" si="1"/>
        <v>0.7324099999999998</v>
      </c>
      <c r="I15"/>
    </row>
    <row r="16" spans="2:8" ht="40.5">
      <c r="B16" s="11">
        <v>2270</v>
      </c>
      <c r="C16" s="10" t="s">
        <v>19</v>
      </c>
      <c r="D16" s="12">
        <f>D17+D18+D19+D20+D21</f>
        <v>194.99999999999997</v>
      </c>
      <c r="E16" s="12">
        <f>E17+E18+E19+E20+E21</f>
        <v>974.40627</v>
      </c>
      <c r="F16" s="12">
        <f>F17+F18+F19+F20+F21</f>
        <v>170.34152</v>
      </c>
      <c r="G16" s="12">
        <f t="shared" si="0"/>
        <v>17.481570597857505</v>
      </c>
      <c r="H16" s="12">
        <f t="shared" si="1"/>
        <v>-24.65847999999997</v>
      </c>
    </row>
    <row r="17" spans="2:8" ht="20.25">
      <c r="B17" s="16">
        <v>2271</v>
      </c>
      <c r="C17" s="17" t="s">
        <v>5</v>
      </c>
      <c r="D17" s="14">
        <v>35.5</v>
      </c>
      <c r="E17" s="15">
        <f>215.269+108.953</f>
        <v>324.222</v>
      </c>
      <c r="F17" s="15">
        <f>10.6151+13.79131</f>
        <v>24.40641</v>
      </c>
      <c r="G17" s="12">
        <f t="shared" si="0"/>
        <v>7.5276847345337465</v>
      </c>
      <c r="H17" s="12">
        <f t="shared" si="1"/>
        <v>-11.093589999999999</v>
      </c>
    </row>
    <row r="18" spans="2:8" ht="40.5">
      <c r="B18" s="16">
        <v>2272</v>
      </c>
      <c r="C18" s="17" t="s">
        <v>20</v>
      </c>
      <c r="D18" s="14">
        <v>7.3</v>
      </c>
      <c r="E18" s="15">
        <f>33.579+73.167</f>
        <v>106.74600000000001</v>
      </c>
      <c r="F18" s="15">
        <f>5.93197+8.10126</f>
        <v>14.03323</v>
      </c>
      <c r="G18" s="12">
        <f t="shared" si="0"/>
        <v>13.146375508215764</v>
      </c>
      <c r="H18" s="12">
        <f t="shared" si="1"/>
        <v>6.73323</v>
      </c>
    </row>
    <row r="19" spans="2:8" ht="20.25">
      <c r="B19" s="16">
        <v>2273</v>
      </c>
      <c r="C19" s="17" t="s">
        <v>6</v>
      </c>
      <c r="D19" s="16">
        <v>133.1</v>
      </c>
      <c r="E19" s="15">
        <f>305.25707+111.371</f>
        <v>416.62807</v>
      </c>
      <c r="F19" s="15">
        <f>92.68059+32.39033</f>
        <v>125.07092</v>
      </c>
      <c r="G19" s="12">
        <f t="shared" si="0"/>
        <v>30.01980159426128</v>
      </c>
      <c r="H19" s="12">
        <f t="shared" si="1"/>
        <v>-8.029079999999993</v>
      </c>
    </row>
    <row r="20" spans="2:8" ht="20.25">
      <c r="B20" s="16">
        <v>2274</v>
      </c>
      <c r="C20" s="17" t="s">
        <v>7</v>
      </c>
      <c r="D20" s="16">
        <v>19.1</v>
      </c>
      <c r="E20" s="15">
        <f>55.6742+29.236</f>
        <v>84.9102</v>
      </c>
      <c r="F20" s="15">
        <f>5.2572+1.57376</f>
        <v>6.83096</v>
      </c>
      <c r="G20" s="12">
        <f t="shared" si="0"/>
        <v>8.04492275368566</v>
      </c>
      <c r="H20" s="12">
        <f t="shared" si="1"/>
        <v>-12.26904</v>
      </c>
    </row>
    <row r="21" spans="2:8" ht="20.25">
      <c r="B21" s="16">
        <v>2275</v>
      </c>
      <c r="C21" s="17" t="s">
        <v>21</v>
      </c>
      <c r="D21" s="37"/>
      <c r="E21" s="15">
        <f>41.9</f>
        <v>41.9</v>
      </c>
      <c r="F21" s="15"/>
      <c r="G21" s="12">
        <f t="shared" si="0"/>
        <v>0</v>
      </c>
      <c r="H21" s="12">
        <f t="shared" si="1"/>
        <v>0</v>
      </c>
    </row>
    <row r="22" spans="2:8" ht="63" customHeight="1">
      <c r="B22" s="11">
        <v>2280</v>
      </c>
      <c r="C22" s="10" t="s">
        <v>22</v>
      </c>
      <c r="D22" s="11">
        <v>10.5</v>
      </c>
      <c r="E22" s="15">
        <f>9798.216+5.152-8789.896</f>
        <v>1013.4719999999998</v>
      </c>
      <c r="F22" s="15">
        <f>2625.68918+1.818-2602.13118</f>
        <v>25.376000000000204</v>
      </c>
      <c r="G22" s="12">
        <f t="shared" si="0"/>
        <v>2.5038678917622006</v>
      </c>
      <c r="H22" s="12">
        <f t="shared" si="1"/>
        <v>14.876000000000204</v>
      </c>
    </row>
    <row r="23" spans="2:8" ht="40.5" hidden="1">
      <c r="B23" s="11">
        <v>2420</v>
      </c>
      <c r="C23" s="10" t="s">
        <v>13</v>
      </c>
      <c r="D23" s="12"/>
      <c r="E23" s="12"/>
      <c r="F23" s="12"/>
      <c r="G23" s="12" t="e">
        <f t="shared" si="0"/>
        <v>#DIV/0!</v>
      </c>
      <c r="H23" s="12">
        <f t="shared" si="1"/>
        <v>0</v>
      </c>
    </row>
    <row r="24" spans="2:8" ht="20.25">
      <c r="B24" s="11">
        <v>2600</v>
      </c>
      <c r="C24" s="10" t="s">
        <v>23</v>
      </c>
      <c r="D24" s="12">
        <f>D25+D26</f>
        <v>30.8</v>
      </c>
      <c r="E24" s="12">
        <f>E25+E26</f>
        <v>285.574</v>
      </c>
      <c r="F24" s="12">
        <f>F25+F26</f>
        <v>34.47839</v>
      </c>
      <c r="G24" s="12">
        <f t="shared" si="0"/>
        <v>12.073364521980292</v>
      </c>
      <c r="H24" s="12">
        <f t="shared" si="1"/>
        <v>3.6783899999999967</v>
      </c>
    </row>
    <row r="25" spans="2:10" ht="60.75">
      <c r="B25" s="16">
        <v>2610</v>
      </c>
      <c r="C25" s="17" t="s">
        <v>24</v>
      </c>
      <c r="D25" s="16">
        <v>30.8</v>
      </c>
      <c r="E25" s="15">
        <f>285.574</f>
        <v>285.574</v>
      </c>
      <c r="F25" s="15">
        <f>34.47839</f>
        <v>34.47839</v>
      </c>
      <c r="G25" s="12">
        <f t="shared" si="0"/>
        <v>12.073364521980292</v>
      </c>
      <c r="H25" s="12">
        <f t="shared" si="1"/>
        <v>3.6783899999999967</v>
      </c>
      <c r="J25" s="25"/>
    </row>
    <row r="26" spans="2:8" ht="49.5" customHeight="1" hidden="1">
      <c r="B26" s="16">
        <v>2620</v>
      </c>
      <c r="C26" s="17" t="s">
        <v>27</v>
      </c>
      <c r="D26" s="14"/>
      <c r="E26" s="14"/>
      <c r="F26" s="14"/>
      <c r="G26" s="12" t="e">
        <f t="shared" si="0"/>
        <v>#DIV/0!</v>
      </c>
      <c r="H26" s="12">
        <f t="shared" si="1"/>
        <v>0</v>
      </c>
    </row>
    <row r="27" spans="2:8" ht="25.5" customHeight="1">
      <c r="B27" s="11">
        <v>2700</v>
      </c>
      <c r="C27" s="10" t="s">
        <v>34</v>
      </c>
      <c r="D27" s="12">
        <f>D28+D29+D30</f>
        <v>0</v>
      </c>
      <c r="E27" s="12">
        <f>E28+E29+E30</f>
        <v>157.00799999999998</v>
      </c>
      <c r="F27" s="12">
        <f>F28+F29+F30</f>
        <v>9.605</v>
      </c>
      <c r="G27" s="12">
        <f t="shared" si="0"/>
        <v>6.117522674003873</v>
      </c>
      <c r="H27" s="12">
        <f t="shared" si="1"/>
        <v>9.605</v>
      </c>
    </row>
    <row r="28" spans="2:8" ht="21" customHeight="1" hidden="1">
      <c r="B28" s="16">
        <v>2710</v>
      </c>
      <c r="C28" s="17" t="s">
        <v>33</v>
      </c>
      <c r="D28" s="14"/>
      <c r="E28" s="14"/>
      <c r="F28" s="14"/>
      <c r="G28" s="12" t="e">
        <f t="shared" si="0"/>
        <v>#DIV/0!</v>
      </c>
      <c r="H28" s="12">
        <f t="shared" si="1"/>
        <v>0</v>
      </c>
    </row>
    <row r="29" spans="2:8" ht="21" customHeight="1" hidden="1">
      <c r="B29" s="16">
        <v>2720</v>
      </c>
      <c r="C29" s="17" t="s">
        <v>35</v>
      </c>
      <c r="D29" s="14"/>
      <c r="E29" s="14"/>
      <c r="F29" s="14"/>
      <c r="G29" s="12" t="e">
        <f t="shared" si="0"/>
        <v>#DIV/0!</v>
      </c>
      <c r="H29" s="12">
        <f t="shared" si="1"/>
        <v>0</v>
      </c>
    </row>
    <row r="30" spans="2:8" ht="20.25">
      <c r="B30" s="16">
        <v>2730</v>
      </c>
      <c r="C30" s="17" t="s">
        <v>25</v>
      </c>
      <c r="D30" s="14"/>
      <c r="E30" s="15">
        <f>155.908+1.1</f>
        <v>157.00799999999998</v>
      </c>
      <c r="F30" s="15">
        <f>9.605</f>
        <v>9.605</v>
      </c>
      <c r="G30" s="12">
        <f t="shared" si="0"/>
        <v>6.117522674003873</v>
      </c>
      <c r="H30" s="12">
        <f t="shared" si="1"/>
        <v>9.605</v>
      </c>
    </row>
    <row r="31" spans="2:8" ht="21" customHeight="1">
      <c r="B31" s="11">
        <v>2800</v>
      </c>
      <c r="C31" s="10" t="s">
        <v>26</v>
      </c>
      <c r="D31" s="12">
        <v>122.8</v>
      </c>
      <c r="E31" s="15">
        <f>203.94658+522.10933</f>
        <v>726.05591</v>
      </c>
      <c r="F31" s="15">
        <f>22.87497+102.21444</f>
        <v>125.08941</v>
      </c>
      <c r="G31" s="12">
        <f t="shared" si="0"/>
        <v>17.228619487444156</v>
      </c>
      <c r="H31" s="12">
        <f t="shared" si="1"/>
        <v>2.2894100000000037</v>
      </c>
    </row>
    <row r="32" spans="2:8" ht="21" customHeight="1">
      <c r="B32" s="11">
        <v>3000</v>
      </c>
      <c r="C32" s="10" t="s">
        <v>47</v>
      </c>
      <c r="D32" s="12">
        <f>D33+D40</f>
        <v>6745.8</v>
      </c>
      <c r="E32" s="12">
        <f>E33+E40</f>
        <v>60276.40310999999</v>
      </c>
      <c r="F32" s="12">
        <f>F33+F40</f>
        <v>8008.11441</v>
      </c>
      <c r="G32" s="12">
        <f t="shared" si="0"/>
        <v>13.285654081557889</v>
      </c>
      <c r="H32" s="12">
        <f t="shared" si="1"/>
        <v>1262.31441</v>
      </c>
    </row>
    <row r="33" spans="2:8" s="35" customFormat="1" ht="21" customHeight="1">
      <c r="B33" s="16">
        <v>3100</v>
      </c>
      <c r="C33" s="17" t="s">
        <v>48</v>
      </c>
      <c r="D33" s="14">
        <f>D34+D35+D36+D37+D38+D39</f>
        <v>223</v>
      </c>
      <c r="E33" s="14">
        <f>E34+E35+E36+E37+E38+E39</f>
        <v>39611.860109999994</v>
      </c>
      <c r="F33" s="14">
        <f>F34+F35+F36+F37+F38+F39</f>
        <v>7438.74858</v>
      </c>
      <c r="G33" s="12">
        <f t="shared" si="0"/>
        <v>18.77909434028848</v>
      </c>
      <c r="H33" s="12">
        <f t="shared" si="1"/>
        <v>7215.74858</v>
      </c>
    </row>
    <row r="34" spans="2:8" ht="45.75" customHeight="1">
      <c r="B34" s="16">
        <v>3110</v>
      </c>
      <c r="C34" s="17" t="s">
        <v>50</v>
      </c>
      <c r="D34" s="14">
        <v>223</v>
      </c>
      <c r="E34" s="15">
        <f>7377.49737+1454.05074</f>
        <v>8831.54811</v>
      </c>
      <c r="F34" s="15">
        <f>2520.42817+454.141</f>
        <v>2974.56917</v>
      </c>
      <c r="G34" s="12">
        <f t="shared" si="0"/>
        <v>33.68117495314194</v>
      </c>
      <c r="H34" s="12">
        <f t="shared" si="1"/>
        <v>2751.56917</v>
      </c>
    </row>
    <row r="35" spans="2:8" ht="42" customHeight="1">
      <c r="B35" s="16">
        <v>3121</v>
      </c>
      <c r="C35" s="17" t="s">
        <v>51</v>
      </c>
      <c r="D35" s="37"/>
      <c r="E35" s="15">
        <f>190</f>
        <v>190</v>
      </c>
      <c r="F35" s="15"/>
      <c r="G35" s="12">
        <f t="shared" si="0"/>
        <v>0</v>
      </c>
      <c r="H35" s="12">
        <f t="shared" si="1"/>
        <v>0</v>
      </c>
    </row>
    <row r="36" spans="2:8" ht="42" customHeight="1">
      <c r="B36" s="16">
        <v>3122</v>
      </c>
      <c r="C36" s="17" t="s">
        <v>52</v>
      </c>
      <c r="D36" s="14"/>
      <c r="E36" s="15">
        <f>7400.9+800</f>
        <v>8200.9</v>
      </c>
      <c r="F36" s="15"/>
      <c r="G36" s="12">
        <f t="shared" si="0"/>
        <v>0</v>
      </c>
      <c r="H36" s="12">
        <f t="shared" si="1"/>
        <v>0</v>
      </c>
    </row>
    <row r="37" spans="2:8" ht="43.5" customHeight="1">
      <c r="B37" s="16">
        <v>3131</v>
      </c>
      <c r="C37" s="17" t="s">
        <v>53</v>
      </c>
      <c r="D37" s="37"/>
      <c r="E37" s="14">
        <f>4940</f>
        <v>4940</v>
      </c>
      <c r="F37" s="15">
        <f>1330.15292</f>
        <v>1330.15292</v>
      </c>
      <c r="G37" s="12">
        <f t="shared" si="0"/>
        <v>26.926172469635627</v>
      </c>
      <c r="H37" s="12">
        <f t="shared" si="1"/>
        <v>1330.15292</v>
      </c>
    </row>
    <row r="38" spans="2:8" ht="21" customHeight="1">
      <c r="B38" s="16">
        <v>3132</v>
      </c>
      <c r="C38" s="17" t="s">
        <v>54</v>
      </c>
      <c r="D38" s="14"/>
      <c r="E38" s="15">
        <f>3836.978+1143.04</f>
        <v>4980.018</v>
      </c>
      <c r="F38" s="15">
        <f>941.18972</f>
        <v>941.18972</v>
      </c>
      <c r="G38" s="12">
        <f t="shared" si="0"/>
        <v>18.899323657063086</v>
      </c>
      <c r="H38" s="12">
        <f t="shared" si="1"/>
        <v>941.18972</v>
      </c>
    </row>
    <row r="39" spans="2:8" ht="21" customHeight="1">
      <c r="B39" s="16">
        <v>3140</v>
      </c>
      <c r="C39" s="17" t="s">
        <v>55</v>
      </c>
      <c r="D39" s="14"/>
      <c r="E39" s="15">
        <f>12469.394</f>
        <v>12469.394</v>
      </c>
      <c r="F39" s="15">
        <f>2192.83677</f>
        <v>2192.83677</v>
      </c>
      <c r="G39" s="12">
        <f t="shared" si="0"/>
        <v>17.585752523338343</v>
      </c>
      <c r="H39" s="12">
        <f t="shared" si="1"/>
        <v>2192.83677</v>
      </c>
    </row>
    <row r="40" spans="2:8" s="35" customFormat="1" ht="21" customHeight="1">
      <c r="B40" s="16">
        <v>3200</v>
      </c>
      <c r="C40" s="17" t="s">
        <v>49</v>
      </c>
      <c r="D40" s="14">
        <f>D41+D42</f>
        <v>6522.8</v>
      </c>
      <c r="E40" s="14">
        <f>E41+E42</f>
        <v>20664.542999999998</v>
      </c>
      <c r="F40" s="14">
        <f>F41+F42</f>
        <v>569.36583</v>
      </c>
      <c r="G40" s="12">
        <f t="shared" si="0"/>
        <v>2.755279078758238</v>
      </c>
      <c r="H40" s="12">
        <f t="shared" si="1"/>
        <v>-5953.43417</v>
      </c>
    </row>
    <row r="41" spans="2:8" ht="45" customHeight="1">
      <c r="B41" s="16">
        <v>3210</v>
      </c>
      <c r="C41" s="17" t="s">
        <v>56</v>
      </c>
      <c r="D41" s="14">
        <v>6522.8</v>
      </c>
      <c r="E41" s="15">
        <f>23959.33374-3397.09074</f>
        <v>20562.243</v>
      </c>
      <c r="F41" s="15">
        <f>1023.50683-454.141</f>
        <v>569.36583</v>
      </c>
      <c r="G41" s="12">
        <f t="shared" si="0"/>
        <v>2.768986972870615</v>
      </c>
      <c r="H41" s="12">
        <f t="shared" si="1"/>
        <v>-5953.43417</v>
      </c>
    </row>
    <row r="42" spans="2:8" ht="30" customHeight="1">
      <c r="B42" s="16">
        <v>3240</v>
      </c>
      <c r="C42" s="17" t="s">
        <v>57</v>
      </c>
      <c r="D42" s="37"/>
      <c r="E42" s="15">
        <f>102.3</f>
        <v>102.3</v>
      </c>
      <c r="F42" s="37"/>
      <c r="G42" s="12">
        <f t="shared" si="0"/>
        <v>0</v>
      </c>
      <c r="H42" s="12">
        <f t="shared" si="1"/>
        <v>0</v>
      </c>
    </row>
    <row r="43" spans="2:8" ht="20.25" hidden="1">
      <c r="B43" s="11">
        <v>9000</v>
      </c>
      <c r="C43" s="10" t="s">
        <v>8</v>
      </c>
      <c r="D43" s="11"/>
      <c r="E43" s="12"/>
      <c r="F43" s="11"/>
      <c r="G43" s="12" t="e">
        <f t="shared" si="0"/>
        <v>#DIV/0!</v>
      </c>
      <c r="H43" s="12">
        <f t="shared" si="1"/>
        <v>0</v>
      </c>
    </row>
    <row r="44" spans="2:8" ht="19.5" customHeight="1">
      <c r="B44" s="11"/>
      <c r="C44" s="10" t="s">
        <v>9</v>
      </c>
      <c r="D44" s="21">
        <f>D43+D32+D31+D27+D24+D23+D10+D8+D9</f>
        <v>13484.2</v>
      </c>
      <c r="E44" s="21">
        <f>E43+E32+E31+E27+E24+E23+E10+E8+E9</f>
        <v>86557.22429999999</v>
      </c>
      <c r="F44" s="21">
        <f>F43+F32+F31+F27+F24+F23+F10+F8+F9</f>
        <v>14406.62925</v>
      </c>
      <c r="G44" s="12">
        <f t="shared" si="0"/>
        <v>16.64405180100028</v>
      </c>
      <c r="H44" s="12">
        <f t="shared" si="1"/>
        <v>922.4292499999992</v>
      </c>
    </row>
    <row r="45" spans="2:8" ht="12.75">
      <c r="B45" s="1"/>
      <c r="C45" s="1"/>
      <c r="D45" s="24"/>
      <c r="E45" s="2"/>
      <c r="F45" s="2"/>
      <c r="G45" s="2"/>
      <c r="H45" s="1"/>
    </row>
    <row r="46" spans="4:8" ht="12.75">
      <c r="D46" s="26"/>
      <c r="E46" s="26"/>
      <c r="F46" s="26"/>
      <c r="G46" s="26"/>
      <c r="H46" s="26"/>
    </row>
    <row r="49" spans="4:8" ht="12.75">
      <c r="D49" s="26"/>
      <c r="F49" s="25"/>
      <c r="H49" s="25"/>
    </row>
  </sheetData>
  <sheetProtection/>
  <mergeCells count="4">
    <mergeCell ref="B3:H3"/>
    <mergeCell ref="B2:H2"/>
    <mergeCell ref="B4:H4"/>
    <mergeCell ref="B5:H5"/>
  </mergeCells>
  <printOptions/>
  <pageMargins left="0.5905511811023623" right="0" top="0.1968503937007874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5">
      <selection activeCell="G19" sqref="G19"/>
    </sheetView>
  </sheetViews>
  <sheetFormatPr defaultColWidth="9.00390625" defaultRowHeight="12.75"/>
  <cols>
    <col min="1" max="1" width="12.875" style="27" customWidth="1"/>
    <col min="2" max="2" width="41.00390625" style="0" customWidth="1"/>
    <col min="3" max="3" width="15.125" style="23" customWidth="1"/>
    <col min="4" max="4" width="15.75390625" style="23" customWidth="1"/>
    <col min="5" max="5" width="13.875" style="0" customWidth="1"/>
    <col min="6" max="6" width="14.375" style="0" customWidth="1"/>
    <col min="7" max="7" width="17.00390625" style="0" customWidth="1"/>
  </cols>
  <sheetData>
    <row r="1" spans="2:7" ht="18.75">
      <c r="B1" s="5"/>
      <c r="C1" s="22"/>
      <c r="D1" s="22"/>
      <c r="E1" s="5"/>
      <c r="F1" s="5"/>
      <c r="G1" s="7">
        <v>4</v>
      </c>
    </row>
    <row r="2" spans="2:7" ht="18.75">
      <c r="B2" s="28" t="s">
        <v>30</v>
      </c>
      <c r="C2" s="28"/>
      <c r="D2" s="28"/>
      <c r="E2" s="28"/>
      <c r="F2" s="28"/>
      <c r="G2" s="28"/>
    </row>
    <row r="3" spans="2:7" ht="18.75">
      <c r="B3" s="28" t="s">
        <v>36</v>
      </c>
      <c r="C3" s="28"/>
      <c r="D3" s="28"/>
      <c r="E3" s="28"/>
      <c r="F3" s="28"/>
      <c r="G3" s="28"/>
    </row>
    <row r="4" spans="1:7" ht="18.75">
      <c r="A4" s="44" t="s">
        <v>71</v>
      </c>
      <c r="B4" s="44"/>
      <c r="C4" s="44"/>
      <c r="D4" s="44"/>
      <c r="E4" s="44"/>
      <c r="F4" s="44"/>
      <c r="G4" s="44"/>
    </row>
    <row r="5" spans="1:7" ht="18.75">
      <c r="A5" s="44" t="s">
        <v>42</v>
      </c>
      <c r="B5" s="44"/>
      <c r="C5" s="44"/>
      <c r="D5" s="44"/>
      <c r="E5" s="44"/>
      <c r="F5" s="44"/>
      <c r="G5" s="44"/>
    </row>
    <row r="6" spans="2:7" ht="18.75">
      <c r="B6" s="5"/>
      <c r="C6" s="22"/>
      <c r="D6" s="22"/>
      <c r="E6" s="5"/>
      <c r="F6" s="5"/>
      <c r="G6" s="7" t="s">
        <v>11</v>
      </c>
    </row>
    <row r="7" spans="1:7" s="3" customFormat="1" ht="126.75" customHeight="1">
      <c r="A7" s="9" t="s">
        <v>40</v>
      </c>
      <c r="B7" s="30" t="s">
        <v>41</v>
      </c>
      <c r="C7" s="20" t="s">
        <v>72</v>
      </c>
      <c r="D7" s="20" t="s">
        <v>73</v>
      </c>
      <c r="E7" s="9" t="s">
        <v>74</v>
      </c>
      <c r="F7" s="9" t="s">
        <v>58</v>
      </c>
      <c r="G7" s="9" t="s">
        <v>75</v>
      </c>
    </row>
    <row r="8" spans="1:7" ht="24" customHeight="1">
      <c r="A8" s="33" t="s">
        <v>44</v>
      </c>
      <c r="B8" s="32" t="s">
        <v>43</v>
      </c>
      <c r="C8" s="14">
        <v>19.7</v>
      </c>
      <c r="D8" s="15">
        <v>1256.35778</v>
      </c>
      <c r="E8" s="40">
        <v>35.19378</v>
      </c>
      <c r="F8" s="14">
        <f>E8/D8*100</f>
        <v>2.801254591665759</v>
      </c>
      <c r="G8" s="14">
        <f>E8-C8</f>
        <v>15.493779999999997</v>
      </c>
    </row>
    <row r="9" spans="1:7" ht="20.25" customHeight="1">
      <c r="A9" s="31">
        <v>1000</v>
      </c>
      <c r="B9" s="32" t="s">
        <v>0</v>
      </c>
      <c r="C9" s="14">
        <v>3312.9</v>
      </c>
      <c r="D9" s="15">
        <v>17301.29976</v>
      </c>
      <c r="E9" s="40">
        <v>5283.25342</v>
      </c>
      <c r="F9" s="14">
        <f>E9/D9*100</f>
        <v>30.536742864918722</v>
      </c>
      <c r="G9" s="14">
        <f aca="true" t="shared" si="0" ref="G9:G17">E9-C9</f>
        <v>1970.35342</v>
      </c>
    </row>
    <row r="10" spans="1:7" ht="20.25">
      <c r="A10" s="31">
        <v>2000</v>
      </c>
      <c r="B10" s="32" t="s">
        <v>37</v>
      </c>
      <c r="C10" s="15">
        <v>2895</v>
      </c>
      <c r="D10" s="15">
        <v>11386.98674</v>
      </c>
      <c r="E10" s="40">
        <v>3056.27218</v>
      </c>
      <c r="F10" s="14">
        <f>E10/D10*100</f>
        <v>26.840043373933003</v>
      </c>
      <c r="G10" s="14">
        <f t="shared" si="0"/>
        <v>161.27217999999993</v>
      </c>
    </row>
    <row r="11" spans="1:7" ht="39" customHeight="1">
      <c r="A11" s="31">
        <v>3000</v>
      </c>
      <c r="B11" s="32" t="s">
        <v>38</v>
      </c>
      <c r="C11" s="14">
        <v>80.7</v>
      </c>
      <c r="D11" s="15">
        <v>188.48147</v>
      </c>
      <c r="E11" s="40">
        <v>36.22388</v>
      </c>
      <c r="F11" s="14">
        <f>E11/D11*100</f>
        <v>19.218801720933097</v>
      </c>
      <c r="G11" s="14">
        <f t="shared" si="0"/>
        <v>-44.47612</v>
      </c>
    </row>
    <row r="12" spans="1:7" ht="39" customHeight="1">
      <c r="A12" s="31">
        <v>4000</v>
      </c>
      <c r="B12" s="32" t="s">
        <v>1</v>
      </c>
      <c r="C12" s="14">
        <v>133.8</v>
      </c>
      <c r="D12" s="15">
        <v>567.84135</v>
      </c>
      <c r="E12" s="40">
        <v>285.16415</v>
      </c>
      <c r="F12" s="14">
        <f>E12/D12*100</f>
        <v>50.21898281976118</v>
      </c>
      <c r="G12" s="14">
        <f t="shared" si="0"/>
        <v>151.36415</v>
      </c>
    </row>
    <row r="13" spans="1:7" ht="21.75" customHeight="1">
      <c r="A13" s="31">
        <v>5000</v>
      </c>
      <c r="B13" s="32" t="s">
        <v>28</v>
      </c>
      <c r="C13" s="15">
        <v>428.3</v>
      </c>
      <c r="D13" s="15">
        <v>1314.61901</v>
      </c>
      <c r="E13" s="40">
        <v>422.99739</v>
      </c>
      <c r="F13" s="14">
        <f aca="true" t="shared" si="1" ref="F13:F22">E13/D13*100</f>
        <v>32.176424255419825</v>
      </c>
      <c r="G13" s="14">
        <f t="shared" si="0"/>
        <v>-5.302610000000016</v>
      </c>
    </row>
    <row r="14" spans="1:7" ht="45.75" customHeight="1">
      <c r="A14" s="31">
        <v>6000</v>
      </c>
      <c r="B14" s="32" t="s">
        <v>39</v>
      </c>
      <c r="C14" s="15"/>
      <c r="D14" s="40">
        <v>7079.041</v>
      </c>
      <c r="E14" s="40">
        <v>1448.49691</v>
      </c>
      <c r="F14" s="14">
        <f t="shared" si="1"/>
        <v>20.46176749082256</v>
      </c>
      <c r="G14" s="14">
        <f t="shared" si="0"/>
        <v>1448.49691</v>
      </c>
    </row>
    <row r="15" spans="1:7" s="42" customFormat="1" ht="27" customHeight="1">
      <c r="A15" s="38" t="s">
        <v>59</v>
      </c>
      <c r="B15" s="39" t="s">
        <v>45</v>
      </c>
      <c r="C15" s="40"/>
      <c r="D15" s="15">
        <v>15455.987</v>
      </c>
      <c r="E15" s="40">
        <v>1704.93855</v>
      </c>
      <c r="F15" s="14">
        <f t="shared" si="1"/>
        <v>11.030926397647722</v>
      </c>
      <c r="G15" s="40">
        <f t="shared" si="0"/>
        <v>1704.93855</v>
      </c>
    </row>
    <row r="16" spans="1:7" s="42" customFormat="1" ht="45.75" customHeight="1">
      <c r="A16" s="38" t="s">
        <v>46</v>
      </c>
      <c r="B16" s="39" t="s">
        <v>60</v>
      </c>
      <c r="C16" s="41"/>
      <c r="D16" s="15">
        <v>9064.144</v>
      </c>
      <c r="E16" s="40">
        <v>1237.74421</v>
      </c>
      <c r="F16" s="14">
        <f t="shared" si="1"/>
        <v>13.655389962913212</v>
      </c>
      <c r="G16" s="40">
        <f t="shared" si="0"/>
        <v>1237.74421</v>
      </c>
    </row>
    <row r="17" spans="1:7" s="42" customFormat="1" ht="56.25">
      <c r="A17" s="38" t="s">
        <v>61</v>
      </c>
      <c r="B17" s="39" t="s">
        <v>62</v>
      </c>
      <c r="C17" s="40">
        <v>6597.8</v>
      </c>
      <c r="D17" s="15">
        <v>21178.22078</v>
      </c>
      <c r="E17" s="40">
        <v>810.05504</v>
      </c>
      <c r="F17" s="14">
        <f t="shared" si="1"/>
        <v>3.824943787369469</v>
      </c>
      <c r="G17" s="40">
        <f t="shared" si="0"/>
        <v>-5787.74496</v>
      </c>
    </row>
    <row r="18" spans="1:7" s="42" customFormat="1" ht="75">
      <c r="A18" s="38" t="s">
        <v>63</v>
      </c>
      <c r="B18" s="39" t="s">
        <v>64</v>
      </c>
      <c r="C18" s="41">
        <v>16</v>
      </c>
      <c r="D18" s="40">
        <v>75</v>
      </c>
      <c r="E18" s="40"/>
      <c r="F18" s="14"/>
      <c r="G18" s="40">
        <f>E18-C18</f>
        <v>-16</v>
      </c>
    </row>
    <row r="19" spans="1:7" s="42" customFormat="1" ht="20.25">
      <c r="A19" s="38" t="s">
        <v>69</v>
      </c>
      <c r="B19" s="39" t="s">
        <v>70</v>
      </c>
      <c r="C19" s="41"/>
      <c r="D19" s="15">
        <v>445</v>
      </c>
      <c r="E19" s="15"/>
      <c r="F19" s="14"/>
      <c r="G19" s="40"/>
    </row>
    <row r="20" spans="1:7" s="42" customFormat="1" ht="37.5">
      <c r="A20" s="38" t="s">
        <v>65</v>
      </c>
      <c r="B20" s="39" t="s">
        <v>66</v>
      </c>
      <c r="C20" s="41"/>
      <c r="D20" s="15">
        <v>1166.24541</v>
      </c>
      <c r="E20" s="15">
        <v>35.29274</v>
      </c>
      <c r="F20" s="14">
        <f t="shared" si="1"/>
        <v>3.0261846861202226</v>
      </c>
      <c r="G20" s="40">
        <f>E20-C20</f>
        <v>35.29274</v>
      </c>
    </row>
    <row r="21" spans="1:7" s="42" customFormat="1" ht="20.25">
      <c r="A21" s="38" t="s">
        <v>67</v>
      </c>
      <c r="B21" s="39" t="s">
        <v>68</v>
      </c>
      <c r="C21" s="41"/>
      <c r="D21" s="40">
        <v>78</v>
      </c>
      <c r="E21" s="40">
        <v>50.997</v>
      </c>
      <c r="F21" s="14">
        <f t="shared" si="1"/>
        <v>65.38076923076923</v>
      </c>
      <c r="G21" s="40">
        <f>E21-C21</f>
        <v>50.997</v>
      </c>
    </row>
    <row r="22" spans="1:7" ht="20.25">
      <c r="A22" s="18"/>
      <c r="B22" s="10" t="s">
        <v>32</v>
      </c>
      <c r="C22" s="34">
        <f>C8+C9+C10+C11+C12+C13+C14+C15+C16+C17+C18+C19+C20+C21</f>
        <v>13484.2</v>
      </c>
      <c r="D22" s="34">
        <f>D8+D9+D10+D11+D12+D13+D14+D15+D16+D17+D18+D19+D20+D21</f>
        <v>86557.2243</v>
      </c>
      <c r="E22" s="34">
        <f>E8+E9+E10+E11+E12+E13+E14+E15+E16+E17+E18+E19+E20+E21</f>
        <v>14406.62925</v>
      </c>
      <c r="F22" s="14">
        <f t="shared" si="1"/>
        <v>16.644051801000277</v>
      </c>
      <c r="G22" s="34">
        <f>G8+G9+G10+G11+G12+G13+G14+G15+G16+G17+G18+G19+G20+G21</f>
        <v>922.4292499999999</v>
      </c>
    </row>
    <row r="23" spans="1:7" ht="18.75">
      <c r="A23" s="29"/>
      <c r="B23" s="6"/>
      <c r="C23" s="22"/>
      <c r="D23" s="43"/>
      <c r="E23" s="43"/>
      <c r="F23" s="5"/>
      <c r="G23" s="5"/>
    </row>
    <row r="24" spans="1:7" ht="18.75">
      <c r="A24" s="29"/>
      <c r="B24" s="5"/>
      <c r="C24" s="22"/>
      <c r="D24" s="22"/>
      <c r="E24" s="5"/>
      <c r="F24" s="5"/>
      <c r="G24" s="5"/>
    </row>
    <row r="25" spans="1:7" ht="18.75">
      <c r="A25" s="29"/>
      <c r="B25" s="5"/>
      <c r="C25" s="22"/>
      <c r="D25" s="22"/>
      <c r="E25" s="5"/>
      <c r="F25" s="5"/>
      <c r="G25" s="5"/>
    </row>
    <row r="26" spans="1:7" ht="18.75">
      <c r="A26" s="29"/>
      <c r="B26" s="5"/>
      <c r="C26" s="22"/>
      <c r="D26" s="22"/>
      <c r="E26" s="5"/>
      <c r="F26" s="5"/>
      <c r="G26" s="5"/>
    </row>
    <row r="27" spans="1:7" ht="18.75">
      <c r="A27" s="29"/>
      <c r="B27" s="5"/>
      <c r="C27" s="22"/>
      <c r="D27" s="22"/>
      <c r="E27" s="5"/>
      <c r="F27" s="5"/>
      <c r="G27" s="5"/>
    </row>
    <row r="28" spans="1:7" ht="18.75">
      <c r="A28" s="29"/>
      <c r="B28" s="5"/>
      <c r="C28" s="22"/>
      <c r="D28" s="22"/>
      <c r="E28" s="5"/>
      <c r="F28" s="5"/>
      <c r="G28" s="5"/>
    </row>
    <row r="29" spans="1:7" ht="18.75">
      <c r="A29" s="29"/>
      <c r="B29" s="5"/>
      <c r="C29" s="22"/>
      <c r="D29" s="22"/>
      <c r="E29" s="5"/>
      <c r="F29" s="5"/>
      <c r="G29" s="5"/>
    </row>
    <row r="30" spans="1:7" ht="18.75">
      <c r="A30" s="29"/>
      <c r="B30" s="5"/>
      <c r="C30" s="22"/>
      <c r="D30" s="22"/>
      <c r="E30" s="5"/>
      <c r="F30" s="5"/>
      <c r="G30" s="5"/>
    </row>
    <row r="31" spans="1:7" ht="18.75">
      <c r="A31" s="29"/>
      <c r="B31" s="5"/>
      <c r="C31" s="22"/>
      <c r="D31" s="22"/>
      <c r="E31" s="5"/>
      <c r="F31" s="5"/>
      <c r="G31" s="5"/>
    </row>
    <row r="32" spans="1:7" ht="18.75">
      <c r="A32" s="29"/>
      <c r="B32" s="5"/>
      <c r="C32" s="22"/>
      <c r="D32" s="22"/>
      <c r="E32" s="5"/>
      <c r="F32" s="5"/>
      <c r="G32" s="5"/>
    </row>
    <row r="33" spans="1:7" ht="18.75">
      <c r="A33" s="29"/>
      <c r="B33" s="5"/>
      <c r="C33" s="22"/>
      <c r="D33" s="22"/>
      <c r="E33" s="5"/>
      <c r="F33" s="5"/>
      <c r="G33" s="5"/>
    </row>
    <row r="34" spans="1:7" ht="18.75">
      <c r="A34" s="29"/>
      <c r="B34" s="5"/>
      <c r="C34" s="22"/>
      <c r="D34" s="22"/>
      <c r="E34" s="5"/>
      <c r="F34" s="5"/>
      <c r="G34" s="5"/>
    </row>
    <row r="35" spans="1:7" ht="18.75">
      <c r="A35" s="29"/>
      <c r="B35" s="5"/>
      <c r="C35" s="22"/>
      <c r="D35" s="22"/>
      <c r="E35" s="5"/>
      <c r="F35" s="5"/>
      <c r="G35" s="5"/>
    </row>
    <row r="36" spans="1:7" ht="18.75">
      <c r="A36" s="29"/>
      <c r="B36" s="5"/>
      <c r="C36" s="22"/>
      <c r="D36" s="22"/>
      <c r="E36" s="5"/>
      <c r="F36" s="5"/>
      <c r="G36" s="5"/>
    </row>
    <row r="37" spans="1:7" ht="18.75">
      <c r="A37" s="29"/>
      <c r="B37" s="5"/>
      <c r="C37" s="22"/>
      <c r="D37" s="22"/>
      <c r="E37" s="5"/>
      <c r="F37" s="5"/>
      <c r="G37" s="5"/>
    </row>
    <row r="38" spans="1:7" ht="18.75">
      <c r="A38" s="29"/>
      <c r="B38" s="5"/>
      <c r="C38" s="22"/>
      <c r="D38" s="22"/>
      <c r="E38" s="5"/>
      <c r="F38" s="5"/>
      <c r="G38" s="5"/>
    </row>
    <row r="39" spans="1:7" ht="18.75">
      <c r="A39" s="29"/>
      <c r="B39" s="5"/>
      <c r="C39" s="22"/>
      <c r="D39" s="22"/>
      <c r="E39" s="5"/>
      <c r="F39" s="5"/>
      <c r="G39" s="5"/>
    </row>
    <row r="40" spans="1:7" ht="18.75">
      <c r="A40" s="29"/>
      <c r="B40" s="5"/>
      <c r="C40" s="22"/>
      <c r="D40" s="22"/>
      <c r="E40" s="5"/>
      <c r="F40" s="5"/>
      <c r="G40" s="5"/>
    </row>
    <row r="41" ht="18.75">
      <c r="A41" s="29"/>
    </row>
    <row r="42" ht="18.75">
      <c r="A42" s="29"/>
    </row>
    <row r="43" ht="18.75">
      <c r="A43" s="29"/>
    </row>
  </sheetData>
  <sheetProtection/>
  <mergeCells count="2">
    <mergeCell ref="A4:G4"/>
    <mergeCell ref="A5:G5"/>
  </mergeCells>
  <printOptions/>
  <pageMargins left="0.5905511811023623" right="0" top="0.1968503937007874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Нестеренко ЛП</cp:lastModifiedBy>
  <cp:lastPrinted>2018-04-05T12:18:03Z</cp:lastPrinted>
  <dcterms:created xsi:type="dcterms:W3CDTF">2003-04-14T04:34:14Z</dcterms:created>
  <dcterms:modified xsi:type="dcterms:W3CDTF">2019-04-04T12:10:36Z</dcterms:modified>
  <cp:category/>
  <cp:version/>
  <cp:contentType/>
  <cp:contentStatus/>
</cp:coreProperties>
</file>