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D07633C-DA88-4470-8F1B-4201DA6B48D7}" xr6:coauthVersionLast="37" xr6:coauthVersionMax="37" xr10:uidLastSave="{00000000-0000-0000-0000-000000000000}"/>
  <bookViews>
    <workbookView xWindow="0" yWindow="0" windowWidth="28800" windowHeight="11910" xr2:uid="{F0903DF7-C62B-4B3A-9BAF-B31826D630E9}"/>
  </bookViews>
  <sheets>
    <sheet name="9 міс 2019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8" i="1" l="1"/>
  <c r="D58" i="1"/>
  <c r="E58" i="1" s="1"/>
  <c r="C58" i="1"/>
  <c r="D57" i="1"/>
  <c r="E57" i="1" s="1"/>
  <c r="C57" i="1"/>
  <c r="AD57" i="1" s="1"/>
  <c r="D56" i="1"/>
  <c r="C56" i="1"/>
  <c r="AD56" i="1" s="1"/>
  <c r="AD55" i="1"/>
  <c r="D55" i="1"/>
  <c r="E55" i="1" s="1"/>
  <c r="C55" i="1"/>
  <c r="D54" i="1"/>
  <c r="E54" i="1" s="1"/>
  <c r="C54" i="1"/>
  <c r="AD54" i="1" s="1"/>
  <c r="AD53" i="1"/>
  <c r="D53" i="1"/>
  <c r="C53" i="1"/>
  <c r="AD52" i="1"/>
  <c r="E52" i="1"/>
  <c r="D52" i="1"/>
  <c r="C52" i="1"/>
  <c r="D51" i="1"/>
  <c r="E51" i="1" s="1"/>
  <c r="C51" i="1"/>
  <c r="AD51" i="1" s="1"/>
  <c r="D50" i="1"/>
  <c r="C50" i="1"/>
  <c r="AD50" i="1" s="1"/>
  <c r="D49" i="1"/>
  <c r="C49" i="1"/>
  <c r="AD49" i="1" s="1"/>
  <c r="D48" i="1"/>
  <c r="C48" i="1"/>
  <c r="AD48" i="1" s="1"/>
  <c r="D47" i="1"/>
  <c r="E47" i="1" s="1"/>
  <c r="C47" i="1"/>
  <c r="AD47" i="1" s="1"/>
  <c r="D46" i="1"/>
  <c r="C46" i="1"/>
  <c r="AD46" i="1" s="1"/>
  <c r="AC44" i="1"/>
  <c r="AB44" i="1"/>
  <c r="AB59" i="1" s="1"/>
  <c r="AA44" i="1"/>
  <c r="Z44" i="1"/>
  <c r="Y44" i="1"/>
  <c r="Y59" i="1" s="1"/>
  <c r="X44" i="1"/>
  <c r="X59" i="1" s="1"/>
  <c r="W44" i="1"/>
  <c r="V44" i="1"/>
  <c r="V59" i="1" s="1"/>
  <c r="U44" i="1"/>
  <c r="T44" i="1"/>
  <c r="S44" i="1"/>
  <c r="S59" i="1" s="1"/>
  <c r="R44" i="1"/>
  <c r="R59" i="1" s="1"/>
  <c r="Q44" i="1"/>
  <c r="P44" i="1"/>
  <c r="P59" i="1" s="1"/>
  <c r="O44" i="1"/>
  <c r="N44" i="1"/>
  <c r="M44" i="1"/>
  <c r="L44" i="1"/>
  <c r="L59" i="1" s="1"/>
  <c r="K44" i="1"/>
  <c r="J44" i="1"/>
  <c r="J59" i="1" s="1"/>
  <c r="I44" i="1"/>
  <c r="H44" i="1"/>
  <c r="G44" i="1"/>
  <c r="D44" i="1" s="1"/>
  <c r="F44" i="1"/>
  <c r="F59" i="1" s="1"/>
  <c r="D43" i="1"/>
  <c r="C43" i="1"/>
  <c r="AD43" i="1" s="1"/>
  <c r="E42" i="1"/>
  <c r="D42" i="1"/>
  <c r="C42" i="1"/>
  <c r="AD42" i="1" s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D40" i="1" s="1"/>
  <c r="E40" i="1" s="1"/>
  <c r="F40" i="1"/>
  <c r="C40" i="1" s="1"/>
  <c r="D39" i="1"/>
  <c r="E39" i="1" s="1"/>
  <c r="C39" i="1"/>
  <c r="AD39" i="1" s="1"/>
  <c r="E38" i="1"/>
  <c r="D38" i="1"/>
  <c r="C38" i="1"/>
  <c r="AD38" i="1" s="1"/>
  <c r="D37" i="1"/>
  <c r="AD37" i="1" s="1"/>
  <c r="C37" i="1"/>
  <c r="AD36" i="1"/>
  <c r="D36" i="1"/>
  <c r="C36" i="1"/>
  <c r="AD35" i="1"/>
  <c r="E35" i="1"/>
  <c r="D35" i="1"/>
  <c r="C35" i="1"/>
  <c r="D34" i="1"/>
  <c r="E34" i="1" s="1"/>
  <c r="C34" i="1"/>
  <c r="AD34" i="1" s="1"/>
  <c r="E33" i="1"/>
  <c r="D33" i="1"/>
  <c r="C33" i="1"/>
  <c r="AD33" i="1" s="1"/>
  <c r="AD32" i="1"/>
  <c r="E32" i="1"/>
  <c r="D32" i="1"/>
  <c r="C32" i="1"/>
  <c r="D31" i="1"/>
  <c r="E31" i="1" s="1"/>
  <c r="C31" i="1"/>
  <c r="AD31" i="1" s="1"/>
  <c r="E30" i="1"/>
  <c r="D30" i="1"/>
  <c r="C30" i="1"/>
  <c r="AD30" i="1" s="1"/>
  <c r="AD29" i="1"/>
  <c r="E29" i="1"/>
  <c r="D29" i="1"/>
  <c r="C29" i="1"/>
  <c r="D28" i="1"/>
  <c r="E28" i="1" s="1"/>
  <c r="C28" i="1"/>
  <c r="AD28" i="1" s="1"/>
  <c r="E27" i="1"/>
  <c r="D27" i="1"/>
  <c r="C27" i="1"/>
  <c r="AD27" i="1" s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D25" i="1" s="1"/>
  <c r="F25" i="1"/>
  <c r="C25" i="1" s="1"/>
  <c r="AD25" i="1" s="1"/>
  <c r="D24" i="1"/>
  <c r="E24" i="1" s="1"/>
  <c r="C24" i="1"/>
  <c r="AD24" i="1" s="1"/>
  <c r="E23" i="1"/>
  <c r="D23" i="1"/>
  <c r="C23" i="1"/>
  <c r="AD23" i="1" s="1"/>
  <c r="AD22" i="1"/>
  <c r="E22" i="1"/>
  <c r="D22" i="1"/>
  <c r="C22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D20" i="1" s="1"/>
  <c r="H20" i="1"/>
  <c r="G20" i="1"/>
  <c r="F20" i="1"/>
  <c r="C20" i="1"/>
  <c r="AD20" i="1" s="1"/>
  <c r="D19" i="1"/>
  <c r="C19" i="1"/>
  <c r="AD19" i="1" s="1"/>
  <c r="D18" i="1"/>
  <c r="E18" i="1" s="1"/>
  <c r="C18" i="1"/>
  <c r="AD18" i="1" s="1"/>
  <c r="O17" i="1"/>
  <c r="D17" i="1"/>
  <c r="E17" i="1" s="1"/>
  <c r="C17" i="1"/>
  <c r="AD17" i="1" s="1"/>
  <c r="E16" i="1"/>
  <c r="D16" i="1"/>
  <c r="C16" i="1"/>
  <c r="AD16" i="1" s="1"/>
  <c r="D15" i="1"/>
  <c r="AD15" i="1" s="1"/>
  <c r="C15" i="1"/>
  <c r="O14" i="1"/>
  <c r="N14" i="1"/>
  <c r="M14" i="1"/>
  <c r="M11" i="1" s="1"/>
  <c r="M7" i="1" s="1"/>
  <c r="K14" i="1"/>
  <c r="D14" i="1" s="1"/>
  <c r="E14" i="1" s="1"/>
  <c r="J14" i="1"/>
  <c r="I14" i="1"/>
  <c r="G14" i="1"/>
  <c r="C14" i="1"/>
  <c r="AD14" i="1" s="1"/>
  <c r="E13" i="1"/>
  <c r="D13" i="1"/>
  <c r="C13" i="1"/>
  <c r="AD13" i="1" s="1"/>
  <c r="AC11" i="1"/>
  <c r="AC7" i="1" s="1"/>
  <c r="AB11" i="1"/>
  <c r="AA11" i="1"/>
  <c r="Z11" i="1"/>
  <c r="Y11" i="1"/>
  <c r="X11" i="1"/>
  <c r="W11" i="1"/>
  <c r="W7" i="1" s="1"/>
  <c r="V11" i="1"/>
  <c r="U11" i="1"/>
  <c r="T11" i="1"/>
  <c r="S11" i="1"/>
  <c r="R11" i="1"/>
  <c r="Q11" i="1"/>
  <c r="Q7" i="1" s="1"/>
  <c r="P11" i="1"/>
  <c r="O11" i="1"/>
  <c r="N11" i="1"/>
  <c r="L11" i="1"/>
  <c r="K11" i="1"/>
  <c r="K7" i="1" s="1"/>
  <c r="J11" i="1"/>
  <c r="I11" i="1"/>
  <c r="H11" i="1"/>
  <c r="G11" i="1"/>
  <c r="F11" i="1"/>
  <c r="C11" i="1" s="1"/>
  <c r="D10" i="1"/>
  <c r="C10" i="1"/>
  <c r="AD10" i="1" s="1"/>
  <c r="D9" i="1"/>
  <c r="E9" i="1" s="1"/>
  <c r="C9" i="1"/>
  <c r="AD9" i="1" s="1"/>
  <c r="AB7" i="1"/>
  <c r="AA7" i="1"/>
  <c r="AA59" i="1" s="1"/>
  <c r="Z7" i="1"/>
  <c r="Z59" i="1" s="1"/>
  <c r="Y7" i="1"/>
  <c r="X7" i="1"/>
  <c r="V7" i="1"/>
  <c r="U7" i="1"/>
  <c r="U59" i="1" s="1"/>
  <c r="T7" i="1"/>
  <c r="T59" i="1" s="1"/>
  <c r="S7" i="1"/>
  <c r="R7" i="1"/>
  <c r="P7" i="1"/>
  <c r="O7" i="1"/>
  <c r="O59" i="1" s="1"/>
  <c r="N7" i="1"/>
  <c r="N59" i="1" s="1"/>
  <c r="L7" i="1"/>
  <c r="J7" i="1"/>
  <c r="I7" i="1"/>
  <c r="H7" i="1"/>
  <c r="C7" i="1" s="1"/>
  <c r="G7" i="1"/>
  <c r="F7" i="1"/>
  <c r="E20" i="1" l="1"/>
  <c r="C59" i="1"/>
  <c r="D7" i="1"/>
  <c r="E7" i="1" s="1"/>
  <c r="E25" i="1"/>
  <c r="AD40" i="1"/>
  <c r="M59" i="1"/>
  <c r="AD11" i="1"/>
  <c r="K59" i="1"/>
  <c r="Q59" i="1"/>
  <c r="W59" i="1"/>
  <c r="AC59" i="1"/>
  <c r="D11" i="1"/>
  <c r="G59" i="1"/>
  <c r="D59" i="1" s="1"/>
  <c r="E59" i="1" s="1"/>
  <c r="H59" i="1"/>
  <c r="I59" i="1"/>
  <c r="E10" i="1"/>
  <c r="C44" i="1"/>
  <c r="AD44" i="1" s="1"/>
  <c r="E46" i="1"/>
  <c r="E56" i="1"/>
  <c r="E11" i="1" l="1"/>
  <c r="E44" i="1"/>
  <c r="AD7" i="1"/>
  <c r="AD59" i="1" s="1"/>
</calcChain>
</file>

<file path=xl/sharedStrings.xml><?xml version="1.0" encoding="utf-8"?>
<sst xmlns="http://schemas.openxmlformats.org/spreadsheetml/2006/main" count="136" uniqueCount="108">
  <si>
    <t>Звіт про використання бюджетних коштів за січень-вересень 2019 року</t>
  </si>
  <si>
    <t>КП "Затишне місто"</t>
  </si>
  <si>
    <t>БЮДЖЕТ ЗА 9 місяців 2019 року</t>
  </si>
  <si>
    <t>№ з/п</t>
  </si>
  <si>
    <t>Назва видатків, об'єктів</t>
  </si>
  <si>
    <t xml:space="preserve">Разом </t>
  </si>
  <si>
    <t>січень-вересень 2019 року</t>
  </si>
  <si>
    <t>залишок (тис.грн.)</t>
  </si>
  <si>
    <t>план</t>
  </si>
  <si>
    <t>виконано</t>
  </si>
  <si>
    <t>% виконання</t>
  </si>
  <si>
    <t>Видатки (благоустрій)-всього (тис.грн.):</t>
  </si>
  <si>
    <t>в тому числі</t>
  </si>
  <si>
    <t>1.1</t>
  </si>
  <si>
    <t>Заробітна плата</t>
  </si>
  <si>
    <t>1.2</t>
  </si>
  <si>
    <t>Нарахування на заробітну плату</t>
  </si>
  <si>
    <t>1.3</t>
  </si>
  <si>
    <t>Матеріали-всього</t>
  </si>
  <si>
    <t>з них</t>
  </si>
  <si>
    <t>1.3.1</t>
  </si>
  <si>
    <t>паливо-мастильні матеріали</t>
  </si>
  <si>
    <t>1.3.2</t>
  </si>
  <si>
    <t>будівельні матеріали</t>
  </si>
  <si>
    <t>1.3.3</t>
  </si>
  <si>
    <t xml:space="preserve">господарчі товари </t>
  </si>
  <si>
    <t>1.3.4</t>
  </si>
  <si>
    <t>запчастини</t>
  </si>
  <si>
    <t>1.3.5</t>
  </si>
  <si>
    <t>посипочний матеріал</t>
  </si>
  <si>
    <t>1.3.6</t>
  </si>
  <si>
    <t>саджанці</t>
  </si>
  <si>
    <t>1.3.7</t>
  </si>
  <si>
    <t xml:space="preserve">інші </t>
  </si>
  <si>
    <t>1.4</t>
  </si>
  <si>
    <t>Оплата комунальних послуг-всього</t>
  </si>
  <si>
    <t>1.4.1</t>
  </si>
  <si>
    <t>теплопостачання</t>
  </si>
  <si>
    <t>1.4.2</t>
  </si>
  <si>
    <t>електроенергія</t>
  </si>
  <si>
    <t>1.4.3</t>
  </si>
  <si>
    <t>водопостачання</t>
  </si>
  <si>
    <t>1.5</t>
  </si>
  <si>
    <t>Оплата послуг (крім комунальних)-всього</t>
  </si>
  <si>
    <t>1.5.1</t>
  </si>
  <si>
    <t>автопослуги</t>
  </si>
  <si>
    <t>1.5.2</t>
  </si>
  <si>
    <t>оренда приміщень</t>
  </si>
  <si>
    <t>1.5.3</t>
  </si>
  <si>
    <t>тех обслуговування тарнспорту</t>
  </si>
  <si>
    <t>1.5.4</t>
  </si>
  <si>
    <t>обслуговування комп'ютерної техніки</t>
  </si>
  <si>
    <t>1.5.5</t>
  </si>
  <si>
    <t>відшкодування послуг (утримання будинків)</t>
  </si>
  <si>
    <t>1.5.6</t>
  </si>
  <si>
    <t>навчання з охорони праці</t>
  </si>
  <si>
    <t>1.5.7</t>
  </si>
  <si>
    <t>послуги з зимового утримання доріг</t>
  </si>
  <si>
    <t>1.5.8</t>
  </si>
  <si>
    <t>послуги з обслуговування пляжу</t>
  </si>
  <si>
    <t>1.5.9</t>
  </si>
  <si>
    <t>послуги з охорони новорічної ялинки</t>
  </si>
  <si>
    <t>1.5.10</t>
  </si>
  <si>
    <t>послуги з мед огляду працівників</t>
  </si>
  <si>
    <t>1.5.11</t>
  </si>
  <si>
    <t>виготовлення паспортів для пам'ятників історії</t>
  </si>
  <si>
    <t>1.5.12</t>
  </si>
  <si>
    <t>послуги з ремонту та тех обсл трансформаторів</t>
  </si>
  <si>
    <t>1.5.13</t>
  </si>
  <si>
    <t>інші послуги</t>
  </si>
  <si>
    <t>1.6</t>
  </si>
  <si>
    <t>Інші видатки-всього</t>
  </si>
  <si>
    <t>1.6.1</t>
  </si>
  <si>
    <t>податки</t>
  </si>
  <si>
    <t>1.6.2</t>
  </si>
  <si>
    <t>інші (утримання  притулку для безпритульних тварин)</t>
  </si>
  <si>
    <t>2</t>
  </si>
  <si>
    <t>Придбання основних засобів-всього:</t>
  </si>
  <si>
    <t>2.1</t>
  </si>
  <si>
    <t>Придбання поливомийного обладнання на КДМ МАЗ 5337</t>
  </si>
  <si>
    <t>2.2</t>
  </si>
  <si>
    <t>Придбання мотоблоку</t>
  </si>
  <si>
    <t>2.3</t>
  </si>
  <si>
    <t>Придбання бензопил</t>
  </si>
  <si>
    <t>2.4</t>
  </si>
  <si>
    <t>Придбання пилососів</t>
  </si>
  <si>
    <t>2.5</t>
  </si>
  <si>
    <t>Придбання бензоножиць</t>
  </si>
  <si>
    <t>2.6</t>
  </si>
  <si>
    <t>Придбання тримерів</t>
  </si>
  <si>
    <t>2.7</t>
  </si>
  <si>
    <t>Придбання аератору</t>
  </si>
  <si>
    <t>2.8</t>
  </si>
  <si>
    <t>Придбання саджанців кущів</t>
  </si>
  <si>
    <t>2.9</t>
  </si>
  <si>
    <t>Придбання саджанців дерев</t>
  </si>
  <si>
    <t>2.10</t>
  </si>
  <si>
    <t>Придбання електронасосу</t>
  </si>
  <si>
    <t>2.11</t>
  </si>
  <si>
    <t>Придбання комплекту пневматичного обладнання</t>
  </si>
  <si>
    <t>2.12</t>
  </si>
  <si>
    <t>Придбання сцени для встановлення в сквері ім. Шевченка</t>
  </si>
  <si>
    <t>2.13</t>
  </si>
  <si>
    <t>ВСЬОГО (тис.грн.):</t>
  </si>
  <si>
    <t>Директор КП "Затишне місто"</t>
  </si>
  <si>
    <t>В.В. Коріневський</t>
  </si>
  <si>
    <t>Головний економіст</t>
  </si>
  <si>
    <t>А.М. Мкртчян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</si>
</sst>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_ ;[Red]\-0.0\ "/>
  </numFmts>
  <fonts count="12" x14ac:knownFonts="1">
    <font>
      <sz val="10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b/>
      <sz val="14"/>
      <color rgb="FF7030A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0" fillId="0" borderId="0" xfId="0" applyFont="1" applyFill="1" applyBorder="1"/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164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164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" fillId="0" borderId="2" xfId="0" applyFont="1" applyFill="1" applyBorder="1"/>
    <xf numFmtId="0" fontId="10" fillId="0" borderId="0" xfId="0" applyFont="1"/>
    <xf numFmtId="164" fontId="6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wrapText="1" shrinkToFit="1"/>
    </xf>
    <xf numFmtId="0" fontId="6" fillId="3" borderId="2" xfId="0" applyFont="1" applyFill="1" applyBorder="1" applyAlignment="1">
      <alignment vertical="center"/>
    </xf>
    <xf numFmtId="49" fontId="3" fillId="0" borderId="0" xfId="0" applyNumberFormat="1" applyFont="1" applyFill="1"/>
    <xf numFmtId="0" fontId="1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49" fontId="0" fillId="0" borderId="0" xfId="0" applyNumberFormat="1" applyFont="1"/>
    <xf numFmtId="9" fontId="0" fillId="0" borderId="0" xfId="0" applyNumberFormat="1" applyFont="1"/>
    <xf numFmtId="0" fontId="3" fillId="0" borderId="0" xfId="0" applyFont="1"/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B8A3-EA0E-4A68-A6EA-A081E31660AE}">
  <dimension ref="A1:BH64"/>
  <sheetViews>
    <sheetView tabSelected="1" showWhiteSpace="0" topLeftCell="B1" zoomScale="80" zoomScaleNormal="80" zoomScalePageLayoutView="80" workbookViewId="0">
      <selection activeCell="X6" sqref="X1:AC1048576"/>
    </sheetView>
  </sheetViews>
  <sheetFormatPr defaultRowHeight="18.75" x14ac:dyDescent="0.3"/>
  <cols>
    <col min="1" max="1" width="8.85546875" style="33" customWidth="1"/>
    <col min="2" max="2" width="63.140625" style="2" customWidth="1"/>
    <col min="3" max="3" width="11.85546875" style="2" customWidth="1"/>
    <col min="4" max="4" width="13.85546875" style="2" customWidth="1"/>
    <col min="5" max="5" width="12.28515625" style="2" customWidth="1"/>
    <col min="6" max="6" width="9.28515625" style="2" customWidth="1"/>
    <col min="7" max="7" width="10.28515625" style="2" customWidth="1"/>
    <col min="8" max="8" width="9.140625" style="2" customWidth="1"/>
    <col min="9" max="9" width="10.28515625" style="2" customWidth="1"/>
    <col min="10" max="10" width="9.140625" style="2" customWidth="1"/>
    <col min="11" max="11" width="10.28515625" style="2" customWidth="1"/>
    <col min="12" max="12" width="9.140625" style="2" customWidth="1"/>
    <col min="13" max="13" width="10.28515625" style="2" customWidth="1"/>
    <col min="14" max="14" width="9.140625" style="2" customWidth="1"/>
    <col min="15" max="15" width="10.28515625" style="2" customWidth="1"/>
    <col min="16" max="16" width="9.140625" style="2" customWidth="1"/>
    <col min="17" max="17" width="10.28515625" style="2" customWidth="1"/>
    <col min="18" max="18" width="9.140625" style="2" customWidth="1"/>
    <col min="19" max="19" width="10.28515625" style="2" customWidth="1"/>
    <col min="20" max="20" width="9.140625" style="2" customWidth="1"/>
    <col min="21" max="21" width="10.28515625" style="2" customWidth="1"/>
    <col min="22" max="22" width="9.28515625" style="2" customWidth="1"/>
    <col min="23" max="23" width="10.28515625" style="2" customWidth="1"/>
    <col min="24" max="24" width="9.140625" style="2" hidden="1" customWidth="1"/>
    <col min="25" max="25" width="10.28515625" style="2" hidden="1" customWidth="1"/>
    <col min="26" max="26" width="9.140625" style="2" hidden="1" customWidth="1"/>
    <col min="27" max="27" width="10.28515625" style="2" hidden="1" customWidth="1"/>
    <col min="28" max="28" width="9.140625" style="2" hidden="1" customWidth="1"/>
    <col min="29" max="29" width="10.28515625" style="2" hidden="1" customWidth="1"/>
    <col min="30" max="30" width="10.42578125" style="35" customWidth="1"/>
    <col min="31" max="31" width="19.140625" style="2" customWidth="1"/>
    <col min="32" max="16384" width="9.140625" style="2"/>
  </cols>
  <sheetData>
    <row r="1" spans="1:60" ht="20.2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8.75" customHeight="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60" ht="18" customHeight="1" x14ac:dyDescent="0.3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F3" s="3"/>
    </row>
    <row r="4" spans="1:60" ht="17.25" customHeight="1" x14ac:dyDescent="0.2">
      <c r="A4" s="40" t="s">
        <v>3</v>
      </c>
      <c r="B4" s="41" t="s">
        <v>4</v>
      </c>
      <c r="C4" s="36" t="s">
        <v>5</v>
      </c>
      <c r="D4" s="36"/>
      <c r="E4" s="36"/>
      <c r="F4" s="36" t="s">
        <v>6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42" t="s">
        <v>7</v>
      </c>
      <c r="AF4" s="3"/>
    </row>
    <row r="5" spans="1:60" ht="18.75" customHeight="1" x14ac:dyDescent="0.2">
      <c r="A5" s="40"/>
      <c r="B5" s="41"/>
      <c r="C5" s="36"/>
      <c r="D5" s="36"/>
      <c r="E5" s="36"/>
      <c r="F5" s="36">
        <v>1</v>
      </c>
      <c r="G5" s="36"/>
      <c r="H5" s="36">
        <v>2</v>
      </c>
      <c r="I5" s="36"/>
      <c r="J5" s="36">
        <v>3</v>
      </c>
      <c r="K5" s="36"/>
      <c r="L5" s="36">
        <v>4</v>
      </c>
      <c r="M5" s="36"/>
      <c r="N5" s="36">
        <v>5</v>
      </c>
      <c r="O5" s="36"/>
      <c r="P5" s="36">
        <v>6</v>
      </c>
      <c r="Q5" s="36"/>
      <c r="R5" s="36">
        <v>7</v>
      </c>
      <c r="S5" s="36"/>
      <c r="T5" s="36">
        <v>8</v>
      </c>
      <c r="U5" s="36"/>
      <c r="V5" s="36">
        <v>9</v>
      </c>
      <c r="W5" s="36"/>
      <c r="X5" s="36">
        <v>10</v>
      </c>
      <c r="Y5" s="36"/>
      <c r="Z5" s="36">
        <v>11</v>
      </c>
      <c r="AA5" s="36"/>
      <c r="AB5" s="36">
        <v>12</v>
      </c>
      <c r="AC5" s="36"/>
      <c r="AD5" s="42"/>
      <c r="AF5" s="3"/>
    </row>
    <row r="6" spans="1:60" ht="32.25" customHeight="1" x14ac:dyDescent="0.2">
      <c r="A6" s="40"/>
      <c r="B6" s="41"/>
      <c r="C6" s="4" t="s">
        <v>8</v>
      </c>
      <c r="D6" s="4" t="s">
        <v>9</v>
      </c>
      <c r="E6" s="5" t="s">
        <v>10</v>
      </c>
      <c r="F6" s="4" t="s">
        <v>8</v>
      </c>
      <c r="G6" s="4" t="s">
        <v>9</v>
      </c>
      <c r="H6" s="4" t="s">
        <v>8</v>
      </c>
      <c r="I6" s="4" t="s">
        <v>9</v>
      </c>
      <c r="J6" s="4" t="s">
        <v>8</v>
      </c>
      <c r="K6" s="4" t="s">
        <v>9</v>
      </c>
      <c r="L6" s="4" t="s">
        <v>8</v>
      </c>
      <c r="M6" s="4" t="s">
        <v>9</v>
      </c>
      <c r="N6" s="4" t="s">
        <v>8</v>
      </c>
      <c r="O6" s="4" t="s">
        <v>9</v>
      </c>
      <c r="P6" s="4" t="s">
        <v>8</v>
      </c>
      <c r="Q6" s="4" t="s">
        <v>9</v>
      </c>
      <c r="R6" s="4" t="s">
        <v>8</v>
      </c>
      <c r="S6" s="4" t="s">
        <v>9</v>
      </c>
      <c r="T6" s="4" t="s">
        <v>8</v>
      </c>
      <c r="U6" s="4" t="s">
        <v>9</v>
      </c>
      <c r="V6" s="4" t="s">
        <v>8</v>
      </c>
      <c r="W6" s="4" t="s">
        <v>9</v>
      </c>
      <c r="X6" s="4" t="s">
        <v>8</v>
      </c>
      <c r="Y6" s="4" t="s">
        <v>9</v>
      </c>
      <c r="Z6" s="4" t="s">
        <v>8</v>
      </c>
      <c r="AA6" s="4" t="s">
        <v>9</v>
      </c>
      <c r="AB6" s="4" t="s">
        <v>8</v>
      </c>
      <c r="AC6" s="4" t="s">
        <v>9</v>
      </c>
      <c r="AD6" s="42"/>
      <c r="AE6" s="6"/>
      <c r="AF6" s="3"/>
    </row>
    <row r="7" spans="1:60" x14ac:dyDescent="0.2">
      <c r="A7" s="7">
        <v>1</v>
      </c>
      <c r="B7" s="8" t="s">
        <v>11</v>
      </c>
      <c r="C7" s="9">
        <f>F7+H7+J7+L7+N7+P7+R7+T7+V7+X7+Z7+AB7</f>
        <v>27873.399999999998</v>
      </c>
      <c r="D7" s="9">
        <f>G7+I7+K7+M7+O7+Q7+S7+U7+W7+Y7+AA7+AC7</f>
        <v>25640.6</v>
      </c>
      <c r="E7" s="9">
        <f>D7/C7%</f>
        <v>91.989495361168707</v>
      </c>
      <c r="F7" s="9">
        <f t="shared" ref="F7:AC7" si="0">F9+F10+F11+F20+F25+F40</f>
        <v>2791.2</v>
      </c>
      <c r="G7" s="10">
        <f t="shared" si="0"/>
        <v>1931.3000000000002</v>
      </c>
      <c r="H7" s="9">
        <f t="shared" si="0"/>
        <v>2879.5999999999995</v>
      </c>
      <c r="I7" s="10">
        <f t="shared" si="0"/>
        <v>3448.9</v>
      </c>
      <c r="J7" s="9">
        <f t="shared" si="0"/>
        <v>2708.7999999999993</v>
      </c>
      <c r="K7" s="10">
        <f t="shared" si="0"/>
        <v>2241.6</v>
      </c>
      <c r="L7" s="9">
        <f t="shared" si="0"/>
        <v>4209.5</v>
      </c>
      <c r="M7" s="9">
        <f t="shared" si="0"/>
        <v>3151.6</v>
      </c>
      <c r="N7" s="9">
        <f t="shared" si="0"/>
        <v>3346.4000000000005</v>
      </c>
      <c r="O7" s="10">
        <f t="shared" si="0"/>
        <v>3594.3</v>
      </c>
      <c r="P7" s="9">
        <f t="shared" si="0"/>
        <v>2988.8</v>
      </c>
      <c r="Q7" s="10">
        <f t="shared" si="0"/>
        <v>2599.6</v>
      </c>
      <c r="R7" s="9">
        <f t="shared" si="0"/>
        <v>2988.2</v>
      </c>
      <c r="S7" s="10">
        <f t="shared" si="0"/>
        <v>3224.4999999999995</v>
      </c>
      <c r="T7" s="9">
        <f t="shared" si="0"/>
        <v>2761.6</v>
      </c>
      <c r="U7" s="10">
        <f t="shared" si="0"/>
        <v>2854.7999999999997</v>
      </c>
      <c r="V7" s="9">
        <f t="shared" si="0"/>
        <v>3199.3000000000006</v>
      </c>
      <c r="W7" s="9">
        <f t="shared" si="0"/>
        <v>2594.0000000000005</v>
      </c>
      <c r="X7" s="9">
        <f t="shared" si="0"/>
        <v>0</v>
      </c>
      <c r="Y7" s="10">
        <f t="shared" si="0"/>
        <v>0</v>
      </c>
      <c r="Z7" s="9">
        <f t="shared" si="0"/>
        <v>0</v>
      </c>
      <c r="AA7" s="10">
        <f t="shared" si="0"/>
        <v>0</v>
      </c>
      <c r="AB7" s="9">
        <f t="shared" si="0"/>
        <v>0</v>
      </c>
      <c r="AC7" s="10">
        <f t="shared" si="0"/>
        <v>0</v>
      </c>
      <c r="AD7" s="9">
        <f>C7-D7</f>
        <v>2232.7999999999993</v>
      </c>
      <c r="AE7" s="6"/>
      <c r="AF7" s="3"/>
    </row>
    <row r="8" spans="1:60" x14ac:dyDescent="0.2">
      <c r="A8" s="11"/>
      <c r="B8" s="12" t="s">
        <v>12</v>
      </c>
      <c r="C8" s="13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  <c r="AE8" s="6"/>
      <c r="AF8" s="3"/>
    </row>
    <row r="9" spans="1:60" x14ac:dyDescent="0.2">
      <c r="A9" s="11" t="s">
        <v>13</v>
      </c>
      <c r="B9" s="16" t="s">
        <v>14</v>
      </c>
      <c r="C9" s="13">
        <f>F9+H9+J9+L9+N9+P9+R9+T9+V9+X9+Z9+AB9</f>
        <v>11687.399999999998</v>
      </c>
      <c r="D9" s="13">
        <f>G9+I9+K9+M9+O9+Q9+S9+U9+W9+Y9+AA9+AC9</f>
        <v>11453.6</v>
      </c>
      <c r="E9" s="13">
        <f>D9/C9%</f>
        <v>97.999555076407091</v>
      </c>
      <c r="F9" s="14">
        <v>1227.0999999999999</v>
      </c>
      <c r="G9" s="14">
        <v>1127.7</v>
      </c>
      <c r="H9" s="14">
        <v>1227.0999999999999</v>
      </c>
      <c r="I9" s="14">
        <v>1325.7</v>
      </c>
      <c r="J9" s="14">
        <v>1227.0999999999999</v>
      </c>
      <c r="K9" s="14">
        <v>1227.0999999999999</v>
      </c>
      <c r="L9" s="14">
        <v>1238</v>
      </c>
      <c r="M9" s="14">
        <v>1237.2</v>
      </c>
      <c r="N9" s="14">
        <v>1205.2</v>
      </c>
      <c r="O9" s="14">
        <v>1197.4000000000001</v>
      </c>
      <c r="P9" s="14">
        <v>1221.5999999999999</v>
      </c>
      <c r="Q9" s="14">
        <v>1230.5</v>
      </c>
      <c r="R9" s="14">
        <v>1519.4</v>
      </c>
      <c r="S9" s="14">
        <v>1380.4</v>
      </c>
      <c r="T9" s="14">
        <v>1413</v>
      </c>
      <c r="U9" s="14">
        <v>1418.6</v>
      </c>
      <c r="V9" s="14">
        <v>1408.9</v>
      </c>
      <c r="W9" s="14">
        <v>1309</v>
      </c>
      <c r="X9" s="14"/>
      <c r="Y9" s="14"/>
      <c r="Z9" s="14"/>
      <c r="AA9" s="14"/>
      <c r="AB9" s="14"/>
      <c r="AC9" s="14"/>
      <c r="AD9" s="15">
        <f>C9-D9</f>
        <v>233.79999999999745</v>
      </c>
      <c r="AE9" s="6"/>
      <c r="AF9" s="3"/>
    </row>
    <row r="10" spans="1:60" x14ac:dyDescent="0.2">
      <c r="A10" s="11" t="s">
        <v>15</v>
      </c>
      <c r="B10" s="16" t="s">
        <v>16</v>
      </c>
      <c r="C10" s="13">
        <f t="shared" ref="C10:D55" si="1">F10+H10+J10+L10+N10+P10+R10+T10+V10+X10+Z10+AB10</f>
        <v>2561.3000000000002</v>
      </c>
      <c r="D10" s="13">
        <f t="shared" si="1"/>
        <v>2502.8999999999996</v>
      </c>
      <c r="E10" s="13">
        <f>D10/C10%</f>
        <v>97.719907859290174</v>
      </c>
      <c r="F10" s="14">
        <v>270</v>
      </c>
      <c r="G10" s="14">
        <v>239.4</v>
      </c>
      <c r="H10" s="14">
        <v>270</v>
      </c>
      <c r="I10" s="14">
        <v>300.10000000000002</v>
      </c>
      <c r="J10" s="14">
        <v>270</v>
      </c>
      <c r="K10" s="14">
        <v>270</v>
      </c>
      <c r="L10" s="14">
        <v>272.39999999999998</v>
      </c>
      <c r="M10" s="14">
        <v>272</v>
      </c>
      <c r="N10" s="14">
        <v>265.10000000000002</v>
      </c>
      <c r="O10" s="14">
        <v>249.1</v>
      </c>
      <c r="P10" s="14">
        <v>268.8</v>
      </c>
      <c r="Q10" s="14">
        <v>269</v>
      </c>
      <c r="R10" s="14">
        <v>334.2</v>
      </c>
      <c r="S10" s="14">
        <v>310.10000000000002</v>
      </c>
      <c r="T10" s="14">
        <v>300.8</v>
      </c>
      <c r="U10" s="14">
        <v>315.5</v>
      </c>
      <c r="V10" s="14">
        <v>310</v>
      </c>
      <c r="W10" s="14">
        <v>277.7</v>
      </c>
      <c r="X10" s="14"/>
      <c r="Y10" s="14"/>
      <c r="Z10" s="14"/>
      <c r="AA10" s="14"/>
      <c r="AB10" s="14"/>
      <c r="AC10" s="14"/>
      <c r="AD10" s="15">
        <f>C10-D10</f>
        <v>58.400000000000546</v>
      </c>
    </row>
    <row r="11" spans="1:60" x14ac:dyDescent="0.2">
      <c r="A11" s="11" t="s">
        <v>17</v>
      </c>
      <c r="B11" s="16" t="s">
        <v>18</v>
      </c>
      <c r="C11" s="13">
        <f t="shared" si="1"/>
        <v>8885.6999999999989</v>
      </c>
      <c r="D11" s="13">
        <f t="shared" si="1"/>
        <v>8036.3</v>
      </c>
      <c r="E11" s="13">
        <f>D11/C11%</f>
        <v>90.440820644406202</v>
      </c>
      <c r="F11" s="14">
        <f>SUM(F12:F19)</f>
        <v>495.20000000000005</v>
      </c>
      <c r="G11" s="14">
        <f t="shared" ref="G11:R11" si="2">SUM(G12:G19)</f>
        <v>66.400000000000006</v>
      </c>
      <c r="H11" s="13">
        <f>SUM(H12:H19)</f>
        <v>659.9</v>
      </c>
      <c r="I11" s="14">
        <f t="shared" si="2"/>
        <v>973.30000000000007</v>
      </c>
      <c r="J11" s="14">
        <f>SUM(J12:J19)</f>
        <v>843.6</v>
      </c>
      <c r="K11" s="14">
        <f t="shared" si="2"/>
        <v>533.70000000000005</v>
      </c>
      <c r="L11" s="14">
        <f t="shared" si="2"/>
        <v>2160.6999999999998</v>
      </c>
      <c r="M11" s="14">
        <f t="shared" si="2"/>
        <v>1246.5999999999999</v>
      </c>
      <c r="N11" s="14">
        <f t="shared" si="2"/>
        <v>1430.3</v>
      </c>
      <c r="O11" s="14">
        <f t="shared" si="2"/>
        <v>1748.1</v>
      </c>
      <c r="P11" s="14">
        <f t="shared" si="2"/>
        <v>1106.5999999999999</v>
      </c>
      <c r="Q11" s="14">
        <f t="shared" si="2"/>
        <v>833.6</v>
      </c>
      <c r="R11" s="14">
        <f t="shared" si="2"/>
        <v>695.2</v>
      </c>
      <c r="S11" s="14">
        <f>SUM(S12:S19)</f>
        <v>1244.3999999999999</v>
      </c>
      <c r="T11" s="13">
        <f>SUM(T12:T19)</f>
        <v>562.5</v>
      </c>
      <c r="U11" s="14">
        <f>SUM(U12:U19)</f>
        <v>736.19999999999993</v>
      </c>
      <c r="V11" s="14">
        <f>SUM(V12:V19)</f>
        <v>931.7</v>
      </c>
      <c r="W11" s="13">
        <f>SUM(W12:W19)</f>
        <v>654.00000000000011</v>
      </c>
      <c r="X11" s="14">
        <f t="shared" ref="X11:AC11" si="3">SUM(X12:X19)</f>
        <v>0</v>
      </c>
      <c r="Y11" s="14">
        <f t="shared" si="3"/>
        <v>0</v>
      </c>
      <c r="Z11" s="14">
        <f t="shared" si="3"/>
        <v>0</v>
      </c>
      <c r="AA11" s="14">
        <f t="shared" si="3"/>
        <v>0</v>
      </c>
      <c r="AB11" s="14">
        <f t="shared" si="3"/>
        <v>0</v>
      </c>
      <c r="AC11" s="14">
        <f t="shared" si="3"/>
        <v>0</v>
      </c>
      <c r="AD11" s="15">
        <f>C11-D11</f>
        <v>849.39999999999873</v>
      </c>
    </row>
    <row r="12" spans="1:60" x14ac:dyDescent="0.2">
      <c r="A12" s="11"/>
      <c r="B12" s="16" t="s">
        <v>19</v>
      </c>
      <c r="C12" s="13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</row>
    <row r="13" spans="1:60" x14ac:dyDescent="0.2">
      <c r="A13" s="11" t="s">
        <v>20</v>
      </c>
      <c r="B13" s="16" t="s">
        <v>21</v>
      </c>
      <c r="C13" s="13">
        <f t="shared" ref="C13:D15" si="4">F13+H13+J13+L13+N13+P13+R13+T13+V13+X13+Z13+AB13</f>
        <v>4512.7000000000007</v>
      </c>
      <c r="D13" s="13">
        <f t="shared" si="4"/>
        <v>4475.1000000000004</v>
      </c>
      <c r="E13" s="13">
        <f>D13/C13%</f>
        <v>99.166795931482255</v>
      </c>
      <c r="F13" s="17">
        <v>433.3</v>
      </c>
      <c r="G13" s="17">
        <v>7.1</v>
      </c>
      <c r="H13" s="17">
        <v>482.4</v>
      </c>
      <c r="I13" s="17">
        <v>908.5</v>
      </c>
      <c r="J13" s="17">
        <v>467.1</v>
      </c>
      <c r="K13" s="17">
        <v>446.8</v>
      </c>
      <c r="L13" s="18">
        <v>614.5</v>
      </c>
      <c r="M13" s="18">
        <v>555</v>
      </c>
      <c r="N13" s="18">
        <v>564.29999999999995</v>
      </c>
      <c r="O13" s="18">
        <v>626</v>
      </c>
      <c r="P13" s="18">
        <v>502.8</v>
      </c>
      <c r="Q13" s="18">
        <v>515</v>
      </c>
      <c r="R13" s="18">
        <v>485.2</v>
      </c>
      <c r="S13" s="18">
        <v>438.2</v>
      </c>
      <c r="T13" s="18">
        <v>485.5</v>
      </c>
      <c r="U13" s="18">
        <v>477.9</v>
      </c>
      <c r="V13" s="18">
        <v>477.6</v>
      </c>
      <c r="W13" s="18">
        <v>500.6</v>
      </c>
      <c r="X13" s="18"/>
      <c r="Y13" s="18"/>
      <c r="Z13" s="18"/>
      <c r="AA13" s="18"/>
      <c r="AB13" s="18"/>
      <c r="AC13" s="18"/>
      <c r="AD13" s="15">
        <f>C13-D13</f>
        <v>37.600000000000364</v>
      </c>
    </row>
    <row r="14" spans="1:60" s="20" customFormat="1" x14ac:dyDescent="0.2">
      <c r="A14" s="19" t="s">
        <v>22</v>
      </c>
      <c r="B14" s="16" t="s">
        <v>23</v>
      </c>
      <c r="C14" s="13">
        <f t="shared" si="4"/>
        <v>2197.5</v>
      </c>
      <c r="D14" s="13">
        <f t="shared" si="4"/>
        <v>1741.6</v>
      </c>
      <c r="E14" s="13">
        <f>D14/C14%</f>
        <v>79.253697383390204</v>
      </c>
      <c r="F14" s="17">
        <v>43.3</v>
      </c>
      <c r="G14" s="17">
        <f>31.1+8.5+1.2</f>
        <v>40.800000000000004</v>
      </c>
      <c r="H14" s="17">
        <v>91.7</v>
      </c>
      <c r="I14" s="17">
        <f>4.2+0.4</f>
        <v>4.6000000000000005</v>
      </c>
      <c r="J14" s="17">
        <f>236.1+5.3</f>
        <v>241.4</v>
      </c>
      <c r="K14" s="17">
        <f>7.6+14.1</f>
        <v>21.7</v>
      </c>
      <c r="L14" s="18">
        <v>449.5</v>
      </c>
      <c r="M14" s="18">
        <f>291.3+16.4+0.7</f>
        <v>308.39999999999998</v>
      </c>
      <c r="N14" s="18">
        <f>673.8+34.9-194.2+37.9</f>
        <v>552.4</v>
      </c>
      <c r="O14" s="18">
        <f>750.8+35-194.2-249</f>
        <v>342.59999999999991</v>
      </c>
      <c r="P14" s="18">
        <v>324.8</v>
      </c>
      <c r="Q14" s="18">
        <v>106.7</v>
      </c>
      <c r="R14" s="18">
        <v>82.9</v>
      </c>
      <c r="S14" s="18">
        <v>671.4</v>
      </c>
      <c r="T14" s="18">
        <v>12.1</v>
      </c>
      <c r="U14" s="18">
        <v>150.69999999999999</v>
      </c>
      <c r="V14" s="18">
        <v>399.4</v>
      </c>
      <c r="W14" s="18">
        <v>94.7</v>
      </c>
      <c r="X14" s="18"/>
      <c r="Y14" s="18"/>
      <c r="Z14" s="18"/>
      <c r="AA14" s="18"/>
      <c r="AB14" s="18"/>
      <c r="AC14" s="18"/>
      <c r="AD14" s="15">
        <f t="shared" ref="AD14:AD20" si="5">C14-D14</f>
        <v>455.90000000000009</v>
      </c>
    </row>
    <row r="15" spans="1:60" s="20" customFormat="1" x14ac:dyDescent="0.2">
      <c r="A15" s="19" t="s">
        <v>24</v>
      </c>
      <c r="B15" s="16" t="s">
        <v>25</v>
      </c>
      <c r="C15" s="13">
        <f t="shared" si="4"/>
        <v>0</v>
      </c>
      <c r="D15" s="13">
        <f t="shared" si="4"/>
        <v>0</v>
      </c>
      <c r="E15" s="13"/>
      <c r="F15" s="17"/>
      <c r="G15" s="17"/>
      <c r="H15" s="17"/>
      <c r="I15" s="17"/>
      <c r="J15" s="17"/>
      <c r="K15" s="17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5">
        <f t="shared" si="5"/>
        <v>0</v>
      </c>
    </row>
    <row r="16" spans="1:60" s="20" customFormat="1" x14ac:dyDescent="0.2">
      <c r="A16" s="19" t="s">
        <v>26</v>
      </c>
      <c r="B16" s="16" t="s">
        <v>27</v>
      </c>
      <c r="C16" s="13">
        <f t="shared" si="1"/>
        <v>905.6</v>
      </c>
      <c r="D16" s="13">
        <f>G16+I16+K16+M16+O16+Q16+S16+U16+W16+Y16+AA16+AC16</f>
        <v>905.20000000000016</v>
      </c>
      <c r="E16" s="13">
        <f>D16/C16%</f>
        <v>99.95583038869259</v>
      </c>
      <c r="F16" s="17">
        <v>18.600000000000001</v>
      </c>
      <c r="G16" s="17">
        <v>18.5</v>
      </c>
      <c r="H16" s="17">
        <v>85.8</v>
      </c>
      <c r="I16" s="17">
        <v>60.2</v>
      </c>
      <c r="J16" s="17">
        <v>135.1</v>
      </c>
      <c r="K16" s="17">
        <v>65.2</v>
      </c>
      <c r="L16" s="18">
        <v>200</v>
      </c>
      <c r="M16" s="18">
        <v>248.7</v>
      </c>
      <c r="N16" s="18">
        <v>119.4</v>
      </c>
      <c r="O16" s="18">
        <v>132.6</v>
      </c>
      <c r="P16" s="18">
        <v>100</v>
      </c>
      <c r="Q16" s="18">
        <v>78.900000000000006</v>
      </c>
      <c r="R16" s="18">
        <v>127.1</v>
      </c>
      <c r="S16" s="18">
        <v>134.80000000000001</v>
      </c>
      <c r="T16" s="18">
        <v>64.900000000000006</v>
      </c>
      <c r="U16" s="18">
        <v>107.6</v>
      </c>
      <c r="V16" s="18">
        <v>54.7</v>
      </c>
      <c r="W16" s="18">
        <v>58.7</v>
      </c>
      <c r="X16" s="18"/>
      <c r="Y16" s="18"/>
      <c r="Z16" s="18"/>
      <c r="AA16" s="18"/>
      <c r="AB16" s="18"/>
      <c r="AC16" s="18"/>
      <c r="AD16" s="15">
        <f t="shared" si="5"/>
        <v>0.39999999999986358</v>
      </c>
    </row>
    <row r="17" spans="1:30" s="20" customFormat="1" x14ac:dyDescent="0.2">
      <c r="A17" s="19" t="s">
        <v>28</v>
      </c>
      <c r="B17" s="16" t="s">
        <v>29</v>
      </c>
      <c r="C17" s="13">
        <f t="shared" si="1"/>
        <v>1075.7</v>
      </c>
      <c r="D17" s="13">
        <f>G17+I17+K17+M17+O17+Q17+S17+U17+W17+Y17+AA17+AC17</f>
        <v>720.2</v>
      </c>
      <c r="E17" s="13">
        <f t="shared" ref="E17:E18" si="6">D17/C17%</f>
        <v>66.951752347308741</v>
      </c>
      <c r="F17" s="21"/>
      <c r="G17" s="21"/>
      <c r="H17" s="21"/>
      <c r="I17" s="21"/>
      <c r="J17" s="21"/>
      <c r="K17" s="21"/>
      <c r="L17" s="18">
        <v>896.7</v>
      </c>
      <c r="M17" s="18">
        <v>134.5</v>
      </c>
      <c r="N17" s="22"/>
      <c r="O17" s="18">
        <f>203.7+249</f>
        <v>452.7</v>
      </c>
      <c r="P17" s="18">
        <v>179</v>
      </c>
      <c r="Q17" s="18">
        <v>133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5">
        <f t="shared" si="5"/>
        <v>355.5</v>
      </c>
    </row>
    <row r="18" spans="1:30" s="20" customFormat="1" x14ac:dyDescent="0.2">
      <c r="A18" s="19" t="s">
        <v>30</v>
      </c>
      <c r="B18" s="16" t="s">
        <v>31</v>
      </c>
      <c r="C18" s="13">
        <f>F18+H18+J18+L18+N18+P18+R18+T18+V18+X18+Z18+AB18</f>
        <v>194.2</v>
      </c>
      <c r="D18" s="13">
        <f t="shared" si="1"/>
        <v>194.2</v>
      </c>
      <c r="E18" s="13">
        <f t="shared" si="6"/>
        <v>100</v>
      </c>
      <c r="F18" s="17"/>
      <c r="G18" s="17"/>
      <c r="H18" s="17"/>
      <c r="I18" s="17"/>
      <c r="J18" s="17"/>
      <c r="K18" s="17"/>
      <c r="L18" s="18"/>
      <c r="M18" s="18"/>
      <c r="N18" s="18">
        <v>194.2</v>
      </c>
      <c r="O18" s="18">
        <v>194.2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5">
        <f>C18-D18</f>
        <v>0</v>
      </c>
    </row>
    <row r="19" spans="1:30" ht="19.5" customHeight="1" x14ac:dyDescent="0.2">
      <c r="A19" s="11" t="s">
        <v>32</v>
      </c>
      <c r="B19" s="16" t="s">
        <v>33</v>
      </c>
      <c r="C19" s="13">
        <f t="shared" si="1"/>
        <v>0</v>
      </c>
      <c r="D19" s="13">
        <f t="shared" si="1"/>
        <v>0</v>
      </c>
      <c r="E19" s="13"/>
      <c r="F19" s="17"/>
      <c r="G19" s="17"/>
      <c r="H19" s="17"/>
      <c r="I19" s="17"/>
      <c r="J19" s="17"/>
      <c r="K19" s="17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5">
        <f t="shared" si="5"/>
        <v>0</v>
      </c>
    </row>
    <row r="20" spans="1:30" x14ac:dyDescent="0.2">
      <c r="A20" s="11" t="s">
        <v>34</v>
      </c>
      <c r="B20" s="16" t="s">
        <v>35</v>
      </c>
      <c r="C20" s="13">
        <f t="shared" si="1"/>
        <v>498.8</v>
      </c>
      <c r="D20" s="13">
        <f t="shared" si="1"/>
        <v>371.4</v>
      </c>
      <c r="E20" s="13">
        <f>D20/C20%</f>
        <v>74.458700882117071</v>
      </c>
      <c r="F20" s="14">
        <f>SUM(F22:F24)</f>
        <v>148.1</v>
      </c>
      <c r="G20" s="14">
        <f t="shared" ref="G20:T20" si="7">SUM(G22:G24)</f>
        <v>4</v>
      </c>
      <c r="H20" s="14">
        <f t="shared" si="7"/>
        <v>102.7</v>
      </c>
      <c r="I20" s="14">
        <f t="shared" si="7"/>
        <v>133.69999999999999</v>
      </c>
      <c r="J20" s="14">
        <f t="shared" si="7"/>
        <v>77.2</v>
      </c>
      <c r="K20" s="14">
        <f t="shared" si="7"/>
        <v>15.1</v>
      </c>
      <c r="L20" s="14">
        <f t="shared" si="7"/>
        <v>16.600000000000001</v>
      </c>
      <c r="M20" s="14">
        <f t="shared" si="7"/>
        <v>79.2</v>
      </c>
      <c r="N20" s="14">
        <f>SUM(N22:N24)</f>
        <v>18.2</v>
      </c>
      <c r="O20" s="14">
        <f>SUM(O22:O24)</f>
        <v>27.8</v>
      </c>
      <c r="P20" s="14">
        <f t="shared" si="7"/>
        <v>37</v>
      </c>
      <c r="Q20" s="14">
        <f t="shared" si="7"/>
        <v>11.4</v>
      </c>
      <c r="R20" s="14">
        <f t="shared" si="7"/>
        <v>42.2</v>
      </c>
      <c r="S20" s="14">
        <f t="shared" si="7"/>
        <v>44</v>
      </c>
      <c r="T20" s="14">
        <f t="shared" si="7"/>
        <v>23.200000000000003</v>
      </c>
      <c r="U20" s="14">
        <f>SUM(U22:U24)</f>
        <v>29.9</v>
      </c>
      <c r="V20" s="14">
        <f>SUM(V22:V24)</f>
        <v>33.6</v>
      </c>
      <c r="W20" s="14">
        <f>SUM(W22:W24)</f>
        <v>26.3</v>
      </c>
      <c r="X20" s="14">
        <f t="shared" ref="X20:AC20" si="8">SUM(X22:X24)</f>
        <v>0</v>
      </c>
      <c r="Y20" s="14">
        <f t="shared" si="8"/>
        <v>0</v>
      </c>
      <c r="Z20" s="14">
        <f t="shared" si="8"/>
        <v>0</v>
      </c>
      <c r="AA20" s="14">
        <f t="shared" si="8"/>
        <v>0</v>
      </c>
      <c r="AB20" s="14">
        <f t="shared" si="8"/>
        <v>0</v>
      </c>
      <c r="AC20" s="14">
        <f t="shared" si="8"/>
        <v>0</v>
      </c>
      <c r="AD20" s="15">
        <f t="shared" si="5"/>
        <v>127.40000000000003</v>
      </c>
    </row>
    <row r="21" spans="1:30" x14ac:dyDescent="0.2">
      <c r="A21" s="11"/>
      <c r="B21" s="16" t="s">
        <v>19</v>
      </c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</row>
    <row r="22" spans="1:30" s="24" customFormat="1" x14ac:dyDescent="0.3">
      <c r="A22" s="11" t="s">
        <v>36</v>
      </c>
      <c r="B22" s="23" t="s">
        <v>37</v>
      </c>
      <c r="C22" s="13">
        <f t="shared" si="1"/>
        <v>49</v>
      </c>
      <c r="D22" s="13">
        <f t="shared" si="1"/>
        <v>48.5</v>
      </c>
      <c r="E22" s="13">
        <f>D22/C22%</f>
        <v>98.979591836734699</v>
      </c>
      <c r="F22" s="17">
        <v>46</v>
      </c>
      <c r="G22" s="17"/>
      <c r="H22" s="17"/>
      <c r="I22" s="17">
        <v>20.7</v>
      </c>
      <c r="J22" s="17"/>
      <c r="K22" s="17">
        <v>15.1</v>
      </c>
      <c r="L22" s="17">
        <v>3</v>
      </c>
      <c r="M22" s="17">
        <v>12.7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5">
        <f>C22-D22</f>
        <v>0.5</v>
      </c>
    </row>
    <row r="23" spans="1:30" s="24" customFormat="1" x14ac:dyDescent="0.3">
      <c r="A23" s="11" t="s">
        <v>38</v>
      </c>
      <c r="B23" s="23" t="s">
        <v>39</v>
      </c>
      <c r="C23" s="13">
        <f t="shared" si="1"/>
        <v>318.79999999999995</v>
      </c>
      <c r="D23" s="13">
        <f t="shared" si="1"/>
        <v>230.4</v>
      </c>
      <c r="E23" s="13">
        <f>D23/C23%</f>
        <v>72.271016311166889</v>
      </c>
      <c r="F23" s="17">
        <v>93.1</v>
      </c>
      <c r="G23" s="17"/>
      <c r="H23" s="17">
        <v>76.5</v>
      </c>
      <c r="I23" s="17">
        <v>108.8</v>
      </c>
      <c r="J23" s="17">
        <v>68.2</v>
      </c>
      <c r="K23" s="17"/>
      <c r="L23" s="17">
        <v>7.6</v>
      </c>
      <c r="M23" s="17">
        <v>57</v>
      </c>
      <c r="N23" s="17">
        <v>12.4</v>
      </c>
      <c r="O23" s="17">
        <v>21.3</v>
      </c>
      <c r="P23" s="17">
        <v>11.4</v>
      </c>
      <c r="Q23" s="17">
        <v>11.4</v>
      </c>
      <c r="R23" s="17">
        <v>24.4</v>
      </c>
      <c r="S23" s="17">
        <v>17.600000000000001</v>
      </c>
      <c r="T23" s="17">
        <v>11.4</v>
      </c>
      <c r="U23" s="17">
        <v>14.2</v>
      </c>
      <c r="V23" s="17">
        <v>13.8</v>
      </c>
      <c r="W23" s="17">
        <v>0.1</v>
      </c>
      <c r="X23" s="17"/>
      <c r="Y23" s="17"/>
      <c r="Z23" s="17"/>
      <c r="AA23" s="17"/>
      <c r="AB23" s="17"/>
      <c r="AC23" s="17"/>
      <c r="AD23" s="15">
        <f>C23-D23</f>
        <v>88.399999999999949</v>
      </c>
    </row>
    <row r="24" spans="1:30" s="24" customFormat="1" x14ac:dyDescent="0.3">
      <c r="A24" s="11" t="s">
        <v>40</v>
      </c>
      <c r="B24" s="23" t="s">
        <v>41</v>
      </c>
      <c r="C24" s="13">
        <f t="shared" si="1"/>
        <v>131</v>
      </c>
      <c r="D24" s="13">
        <f t="shared" si="1"/>
        <v>92.5</v>
      </c>
      <c r="E24" s="13">
        <f>D24/C24%</f>
        <v>70.610687022900763</v>
      </c>
      <c r="F24" s="17">
        <v>9</v>
      </c>
      <c r="G24" s="17">
        <v>4</v>
      </c>
      <c r="H24" s="17">
        <v>26.2</v>
      </c>
      <c r="I24" s="17">
        <v>4.2</v>
      </c>
      <c r="J24" s="17">
        <v>9</v>
      </c>
      <c r="K24" s="17"/>
      <c r="L24" s="17">
        <v>6</v>
      </c>
      <c r="M24" s="17">
        <v>9.5</v>
      </c>
      <c r="N24" s="17">
        <v>5.8</v>
      </c>
      <c r="O24" s="17">
        <v>6.5</v>
      </c>
      <c r="P24" s="17">
        <v>25.6</v>
      </c>
      <c r="Q24" s="17"/>
      <c r="R24" s="17">
        <v>17.8</v>
      </c>
      <c r="S24" s="17">
        <v>26.4</v>
      </c>
      <c r="T24" s="17">
        <v>11.8</v>
      </c>
      <c r="U24" s="17">
        <v>15.7</v>
      </c>
      <c r="V24" s="17">
        <v>19.8</v>
      </c>
      <c r="W24" s="17">
        <v>26.2</v>
      </c>
      <c r="X24" s="17"/>
      <c r="Y24" s="17"/>
      <c r="Z24" s="17"/>
      <c r="AA24" s="17"/>
      <c r="AB24" s="17"/>
      <c r="AC24" s="17"/>
      <c r="AD24" s="15">
        <f>C24-D24</f>
        <v>38.5</v>
      </c>
    </row>
    <row r="25" spans="1:30" s="24" customFormat="1" x14ac:dyDescent="0.25">
      <c r="A25" s="11" t="s">
        <v>42</v>
      </c>
      <c r="B25" s="16" t="s">
        <v>43</v>
      </c>
      <c r="C25" s="13">
        <f t="shared" si="1"/>
        <v>1491.8</v>
      </c>
      <c r="D25" s="13">
        <f t="shared" si="1"/>
        <v>948.30000000000007</v>
      </c>
      <c r="E25" s="13">
        <f>D25/C25%</f>
        <v>63.56750234615901</v>
      </c>
      <c r="F25" s="14">
        <f t="shared" ref="F25:AC25" si="9">SUM(F26:F39)</f>
        <v>345.6</v>
      </c>
      <c r="G25" s="14">
        <f t="shared" si="9"/>
        <v>300.8</v>
      </c>
      <c r="H25" s="14">
        <f t="shared" si="9"/>
        <v>314.7</v>
      </c>
      <c r="I25" s="14">
        <f t="shared" si="9"/>
        <v>315.5</v>
      </c>
      <c r="J25" s="14">
        <f t="shared" si="9"/>
        <v>55.699999999999996</v>
      </c>
      <c r="K25" s="14">
        <f t="shared" si="9"/>
        <v>41.2</v>
      </c>
      <c r="L25" s="14">
        <f>SUM(L26:L39)</f>
        <v>194.5</v>
      </c>
      <c r="M25" s="14">
        <f t="shared" si="9"/>
        <v>46.599999999999994</v>
      </c>
      <c r="N25" s="14">
        <f t="shared" si="9"/>
        <v>127.80000000000001</v>
      </c>
      <c r="O25" s="14">
        <f t="shared" si="9"/>
        <v>61.9</v>
      </c>
      <c r="P25" s="14">
        <f t="shared" si="9"/>
        <v>55.000000000000007</v>
      </c>
      <c r="Q25" s="14">
        <f t="shared" si="9"/>
        <v>15.099999999999998</v>
      </c>
      <c r="R25" s="14">
        <f t="shared" si="9"/>
        <v>118.19999999999999</v>
      </c>
      <c r="S25" s="14">
        <f t="shared" si="9"/>
        <v>35.599999999999994</v>
      </c>
      <c r="T25" s="13">
        <f t="shared" si="9"/>
        <v>118</v>
      </c>
      <c r="U25" s="14">
        <f t="shared" si="9"/>
        <v>94.6</v>
      </c>
      <c r="V25" s="14">
        <f t="shared" si="9"/>
        <v>162.30000000000001</v>
      </c>
      <c r="W25" s="14">
        <f t="shared" si="9"/>
        <v>37</v>
      </c>
      <c r="X25" s="14">
        <f t="shared" si="9"/>
        <v>0</v>
      </c>
      <c r="Y25" s="14">
        <f t="shared" si="9"/>
        <v>0</v>
      </c>
      <c r="Z25" s="14">
        <f t="shared" si="9"/>
        <v>0</v>
      </c>
      <c r="AA25" s="14">
        <f t="shared" si="9"/>
        <v>0</v>
      </c>
      <c r="AB25" s="14">
        <f t="shared" si="9"/>
        <v>0</v>
      </c>
      <c r="AC25" s="14">
        <f t="shared" si="9"/>
        <v>0</v>
      </c>
      <c r="AD25" s="15">
        <f>C25-D25</f>
        <v>543.49999999999989</v>
      </c>
    </row>
    <row r="26" spans="1:30" s="24" customFormat="1" x14ac:dyDescent="0.25">
      <c r="A26" s="11"/>
      <c r="B26" s="16" t="s">
        <v>19</v>
      </c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5"/>
    </row>
    <row r="27" spans="1:30" s="24" customFormat="1" x14ac:dyDescent="0.25">
      <c r="A27" s="11" t="s">
        <v>44</v>
      </c>
      <c r="B27" s="16" t="s">
        <v>45</v>
      </c>
      <c r="C27" s="13">
        <f>F27+H27+J27+L27+N27+P27+R27+T27+V27+X27+Z27+AB27</f>
        <v>124.39999999999999</v>
      </c>
      <c r="D27" s="13">
        <f>G27+I27+K27+M27+O27+Q27+S27+U27+W27+Y27+AA27+AC27</f>
        <v>34.4</v>
      </c>
      <c r="E27" s="13">
        <f>D27/C27%</f>
        <v>27.65273311897106</v>
      </c>
      <c r="F27" s="17">
        <v>8</v>
      </c>
      <c r="G27" s="17">
        <v>1.4</v>
      </c>
      <c r="H27" s="17">
        <v>23</v>
      </c>
      <c r="I27" s="17">
        <v>26.4</v>
      </c>
      <c r="J27" s="17">
        <v>7</v>
      </c>
      <c r="K27" s="17"/>
      <c r="L27" s="17">
        <v>73.400000000000006</v>
      </c>
      <c r="M27" s="17"/>
      <c r="N27" s="17"/>
      <c r="O27" s="17">
        <v>6.6</v>
      </c>
      <c r="P27" s="17"/>
      <c r="Q27" s="17"/>
      <c r="R27" s="17">
        <v>4.8</v>
      </c>
      <c r="S27" s="17"/>
      <c r="T27" s="17">
        <v>2.6</v>
      </c>
      <c r="U27" s="17"/>
      <c r="V27" s="17">
        <v>5.6</v>
      </c>
      <c r="W27" s="17"/>
      <c r="X27" s="17"/>
      <c r="Y27" s="17"/>
      <c r="Z27" s="17"/>
      <c r="AA27" s="17"/>
      <c r="AB27" s="17"/>
      <c r="AC27" s="17"/>
      <c r="AD27" s="15">
        <f>C27-D27</f>
        <v>90</v>
      </c>
    </row>
    <row r="28" spans="1:30" s="24" customFormat="1" x14ac:dyDescent="0.25">
      <c r="A28" s="11" t="s">
        <v>46</v>
      </c>
      <c r="B28" s="16" t="s">
        <v>47</v>
      </c>
      <c r="C28" s="13">
        <f>F28+H28+J28+L28+N28+P28+R28+T28+V28+X28+Z28+AB28</f>
        <v>89.4</v>
      </c>
      <c r="D28" s="13">
        <f>G28+I28+K28+M28+O28+Q28+S28+U28+W28+Y28+AA28+AC28</f>
        <v>64.300000000000011</v>
      </c>
      <c r="E28" s="13">
        <f>D28/C28%</f>
        <v>71.923937360178982</v>
      </c>
      <c r="F28" s="17">
        <v>9.9</v>
      </c>
      <c r="G28" s="17">
        <v>8.5</v>
      </c>
      <c r="H28" s="17">
        <v>9.9</v>
      </c>
      <c r="I28" s="17">
        <v>9.1</v>
      </c>
      <c r="J28" s="17">
        <v>9.9</v>
      </c>
      <c r="K28" s="17">
        <v>9.1</v>
      </c>
      <c r="L28" s="17">
        <v>10</v>
      </c>
      <c r="M28" s="17">
        <v>0.6</v>
      </c>
      <c r="N28" s="17">
        <v>10</v>
      </c>
      <c r="O28" s="17">
        <v>9.1</v>
      </c>
      <c r="P28" s="17">
        <v>9.9</v>
      </c>
      <c r="Q28" s="17">
        <v>0.6</v>
      </c>
      <c r="R28" s="17">
        <v>9.9</v>
      </c>
      <c r="S28" s="17">
        <v>9.1</v>
      </c>
      <c r="T28" s="17">
        <v>10</v>
      </c>
      <c r="U28" s="17">
        <v>9.1</v>
      </c>
      <c r="V28" s="17">
        <v>9.9</v>
      </c>
      <c r="W28" s="17">
        <v>9.1</v>
      </c>
      <c r="X28" s="17"/>
      <c r="Y28" s="17"/>
      <c r="Z28" s="17"/>
      <c r="AA28" s="17"/>
      <c r="AB28" s="17"/>
      <c r="AC28" s="17"/>
      <c r="AD28" s="15">
        <f>C28-D28</f>
        <v>25.099999999999994</v>
      </c>
    </row>
    <row r="29" spans="1:30" s="24" customFormat="1" x14ac:dyDescent="0.25">
      <c r="A29" s="11" t="s">
        <v>48</v>
      </c>
      <c r="B29" s="16" t="s">
        <v>49</v>
      </c>
      <c r="C29" s="13">
        <f t="shared" si="1"/>
        <v>216.9</v>
      </c>
      <c r="D29" s="13">
        <f t="shared" si="1"/>
        <v>79.599999999999994</v>
      </c>
      <c r="E29" s="13">
        <f>D29/C29%</f>
        <v>36.698939603503916</v>
      </c>
      <c r="F29" s="17">
        <v>17.899999999999999</v>
      </c>
      <c r="G29" s="17">
        <v>3.8</v>
      </c>
      <c r="H29" s="17">
        <v>5</v>
      </c>
      <c r="I29" s="17">
        <v>1.7</v>
      </c>
      <c r="J29" s="17">
        <v>25</v>
      </c>
      <c r="K29" s="17">
        <v>16.399999999999999</v>
      </c>
      <c r="L29" s="17">
        <v>34.799999999999997</v>
      </c>
      <c r="M29" s="17"/>
      <c r="N29" s="17">
        <v>40.6</v>
      </c>
      <c r="O29" s="17">
        <v>28.5</v>
      </c>
      <c r="P29" s="17">
        <v>11.8</v>
      </c>
      <c r="Q29" s="17">
        <v>5.6</v>
      </c>
      <c r="R29" s="17">
        <v>31.4</v>
      </c>
      <c r="S29" s="17">
        <v>0.6</v>
      </c>
      <c r="T29" s="17">
        <v>28.4</v>
      </c>
      <c r="U29" s="17">
        <v>14.4</v>
      </c>
      <c r="V29" s="17">
        <v>22</v>
      </c>
      <c r="W29" s="17">
        <v>8.6</v>
      </c>
      <c r="X29" s="17"/>
      <c r="Y29" s="17"/>
      <c r="Z29" s="17"/>
      <c r="AA29" s="17"/>
      <c r="AB29" s="17"/>
      <c r="AC29" s="17"/>
      <c r="AD29" s="15">
        <f t="shared" ref="AD29:AD40" si="10">C29-D29</f>
        <v>137.30000000000001</v>
      </c>
    </row>
    <row r="30" spans="1:30" s="24" customFormat="1" ht="18.75" customHeight="1" x14ac:dyDescent="0.25">
      <c r="A30" s="11" t="s">
        <v>50</v>
      </c>
      <c r="B30" s="16" t="s">
        <v>51</v>
      </c>
      <c r="C30" s="13">
        <f t="shared" si="1"/>
        <v>39.199999999999996</v>
      </c>
      <c r="D30" s="13">
        <f t="shared" si="1"/>
        <v>35.6</v>
      </c>
      <c r="E30" s="13">
        <f t="shared" ref="E30:E40" si="11">D30/C30%</f>
        <v>90.816326530612258</v>
      </c>
      <c r="F30" s="17">
        <v>4.3</v>
      </c>
      <c r="G30" s="17"/>
      <c r="H30" s="17">
        <v>4.4000000000000004</v>
      </c>
      <c r="I30" s="17">
        <v>4.2</v>
      </c>
      <c r="J30" s="17">
        <v>4.4000000000000004</v>
      </c>
      <c r="K30" s="17">
        <v>5.5</v>
      </c>
      <c r="L30" s="17">
        <v>4.3</v>
      </c>
      <c r="M30" s="17">
        <v>5.5</v>
      </c>
      <c r="N30" s="17">
        <v>4.4000000000000004</v>
      </c>
      <c r="O30" s="17">
        <v>5.5</v>
      </c>
      <c r="P30" s="17">
        <v>4.3</v>
      </c>
      <c r="Q30" s="17">
        <v>3.8</v>
      </c>
      <c r="R30" s="17">
        <v>4.4000000000000004</v>
      </c>
      <c r="S30" s="17">
        <v>3.8</v>
      </c>
      <c r="T30" s="17">
        <v>4.3</v>
      </c>
      <c r="U30" s="17">
        <v>3.8</v>
      </c>
      <c r="V30" s="17">
        <v>4.4000000000000004</v>
      </c>
      <c r="W30" s="17">
        <v>3.5</v>
      </c>
      <c r="X30" s="17"/>
      <c r="Y30" s="17"/>
      <c r="Z30" s="17"/>
      <c r="AA30" s="17"/>
      <c r="AB30" s="17"/>
      <c r="AC30" s="17"/>
      <c r="AD30" s="15">
        <f t="shared" si="10"/>
        <v>3.5999999999999943</v>
      </c>
    </row>
    <row r="31" spans="1:30" s="24" customFormat="1" ht="20.25" customHeight="1" x14ac:dyDescent="0.25">
      <c r="A31" s="11" t="s">
        <v>52</v>
      </c>
      <c r="B31" s="16" t="s">
        <v>53</v>
      </c>
      <c r="C31" s="13">
        <f t="shared" si="1"/>
        <v>60.6</v>
      </c>
      <c r="D31" s="13">
        <f t="shared" si="1"/>
        <v>55.600000000000009</v>
      </c>
      <c r="E31" s="13">
        <f t="shared" si="11"/>
        <v>91.749174917491771</v>
      </c>
      <c r="F31" s="17">
        <v>4.4000000000000004</v>
      </c>
      <c r="G31" s="17"/>
      <c r="H31" s="17">
        <v>9.4</v>
      </c>
      <c r="I31" s="17">
        <v>12.3</v>
      </c>
      <c r="J31" s="17">
        <v>9.4</v>
      </c>
      <c r="K31" s="17">
        <v>10.199999999999999</v>
      </c>
      <c r="L31" s="17">
        <v>9.6</v>
      </c>
      <c r="M31" s="17">
        <v>9</v>
      </c>
      <c r="N31" s="17">
        <v>4.4000000000000004</v>
      </c>
      <c r="O31" s="17">
        <v>2.8</v>
      </c>
      <c r="P31" s="17">
        <v>2</v>
      </c>
      <c r="Q31" s="17">
        <v>0.1</v>
      </c>
      <c r="R31" s="17">
        <v>12.4</v>
      </c>
      <c r="S31" s="17">
        <v>11.3</v>
      </c>
      <c r="T31" s="17">
        <v>7.6</v>
      </c>
      <c r="U31" s="17">
        <v>5.7</v>
      </c>
      <c r="V31" s="17">
        <v>1.4</v>
      </c>
      <c r="W31" s="17">
        <v>4.2</v>
      </c>
      <c r="X31" s="17"/>
      <c r="Y31" s="17"/>
      <c r="Z31" s="17"/>
      <c r="AA31" s="17"/>
      <c r="AB31" s="17"/>
      <c r="AC31" s="17"/>
      <c r="AD31" s="15">
        <f t="shared" si="10"/>
        <v>4.9999999999999929</v>
      </c>
    </row>
    <row r="32" spans="1:30" s="24" customFormat="1" ht="22.5" customHeight="1" x14ac:dyDescent="0.25">
      <c r="A32" s="11" t="s">
        <v>54</v>
      </c>
      <c r="B32" s="16" t="s">
        <v>55</v>
      </c>
      <c r="C32" s="13">
        <f t="shared" si="1"/>
        <v>18</v>
      </c>
      <c r="D32" s="13">
        <f t="shared" si="1"/>
        <v>17.5</v>
      </c>
      <c r="E32" s="13">
        <f t="shared" si="11"/>
        <v>97.222222222222229</v>
      </c>
      <c r="F32" s="17">
        <v>5</v>
      </c>
      <c r="G32" s="17"/>
      <c r="H32" s="17"/>
      <c r="I32" s="17"/>
      <c r="J32" s="17"/>
      <c r="K32" s="17"/>
      <c r="L32" s="17">
        <v>10</v>
      </c>
      <c r="M32" s="17">
        <v>13.7</v>
      </c>
      <c r="N32" s="17">
        <v>3</v>
      </c>
      <c r="O32" s="17">
        <v>3.8</v>
      </c>
      <c r="P32" s="21"/>
      <c r="Q32" s="21"/>
      <c r="R32" s="17"/>
      <c r="S32" s="21"/>
      <c r="T32" s="21"/>
      <c r="U32" s="17"/>
      <c r="V32" s="17"/>
      <c r="W32" s="17"/>
      <c r="X32" s="17"/>
      <c r="Y32" s="17"/>
      <c r="Z32" s="17"/>
      <c r="AA32" s="17"/>
      <c r="AB32" s="17"/>
      <c r="AC32" s="17"/>
      <c r="AD32" s="15">
        <f t="shared" si="10"/>
        <v>0.5</v>
      </c>
    </row>
    <row r="33" spans="1:30" s="24" customFormat="1" ht="19.5" customHeight="1" x14ac:dyDescent="0.25">
      <c r="A33" s="11" t="s">
        <v>56</v>
      </c>
      <c r="B33" s="16" t="s">
        <v>57</v>
      </c>
      <c r="C33" s="13">
        <f t="shared" si="1"/>
        <v>500</v>
      </c>
      <c r="D33" s="13">
        <f t="shared" si="1"/>
        <v>499</v>
      </c>
      <c r="E33" s="13">
        <f t="shared" si="11"/>
        <v>99.8</v>
      </c>
      <c r="F33" s="17">
        <v>250</v>
      </c>
      <c r="G33" s="17">
        <v>248.6</v>
      </c>
      <c r="H33" s="17">
        <v>250</v>
      </c>
      <c r="I33" s="17">
        <v>250.4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5">
        <f t="shared" si="10"/>
        <v>1</v>
      </c>
    </row>
    <row r="34" spans="1:30" s="24" customFormat="1" ht="19.5" customHeight="1" x14ac:dyDescent="0.25">
      <c r="A34" s="11" t="s">
        <v>58</v>
      </c>
      <c r="B34" s="16" t="s">
        <v>59</v>
      </c>
      <c r="C34" s="13">
        <f t="shared" si="1"/>
        <v>31.300000000000004</v>
      </c>
      <c r="D34" s="13">
        <f t="shared" si="1"/>
        <v>31.299999999999997</v>
      </c>
      <c r="E34" s="13">
        <f t="shared" si="11"/>
        <v>99.999999999999972</v>
      </c>
      <c r="F34" s="17"/>
      <c r="G34" s="17"/>
      <c r="H34" s="17"/>
      <c r="I34" s="17"/>
      <c r="J34" s="17"/>
      <c r="K34" s="17"/>
      <c r="L34" s="17">
        <v>10</v>
      </c>
      <c r="M34" s="17"/>
      <c r="N34" s="17"/>
      <c r="O34" s="17">
        <v>5.6</v>
      </c>
      <c r="P34" s="17">
        <v>4.3</v>
      </c>
      <c r="Q34" s="17">
        <v>2.2999999999999998</v>
      </c>
      <c r="R34" s="17">
        <v>3.8</v>
      </c>
      <c r="S34" s="17">
        <v>10</v>
      </c>
      <c r="T34" s="17">
        <v>11.1</v>
      </c>
      <c r="U34" s="17">
        <v>7.2</v>
      </c>
      <c r="V34" s="17">
        <v>2.1</v>
      </c>
      <c r="W34" s="17">
        <v>6.2</v>
      </c>
      <c r="X34" s="17"/>
      <c r="Y34" s="17"/>
      <c r="Z34" s="17"/>
      <c r="AA34" s="17"/>
      <c r="AB34" s="17"/>
      <c r="AC34" s="17"/>
      <c r="AD34" s="15">
        <f t="shared" si="10"/>
        <v>0</v>
      </c>
    </row>
    <row r="35" spans="1:30" s="24" customFormat="1" ht="19.5" customHeight="1" x14ac:dyDescent="0.25">
      <c r="A35" s="11" t="s">
        <v>60</v>
      </c>
      <c r="B35" s="16" t="s">
        <v>61</v>
      </c>
      <c r="C35" s="13">
        <f t="shared" si="1"/>
        <v>38.1</v>
      </c>
      <c r="D35" s="13">
        <f t="shared" si="1"/>
        <v>38</v>
      </c>
      <c r="E35" s="13">
        <f t="shared" si="11"/>
        <v>99.737532808398953</v>
      </c>
      <c r="F35" s="17">
        <v>38.1</v>
      </c>
      <c r="G35" s="17">
        <v>38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1"/>
      <c r="T35" s="21"/>
      <c r="U35" s="17"/>
      <c r="V35" s="17"/>
      <c r="W35" s="17"/>
      <c r="X35" s="17"/>
      <c r="Y35" s="17"/>
      <c r="Z35" s="17"/>
      <c r="AA35" s="17"/>
      <c r="AB35" s="17"/>
      <c r="AC35" s="17"/>
      <c r="AD35" s="15">
        <f t="shared" si="10"/>
        <v>0.10000000000000142</v>
      </c>
    </row>
    <row r="36" spans="1:30" s="24" customFormat="1" ht="19.5" customHeight="1" x14ac:dyDescent="0.25">
      <c r="A36" s="11" t="s">
        <v>62</v>
      </c>
      <c r="B36" s="16" t="s">
        <v>63</v>
      </c>
      <c r="C36" s="13">
        <f t="shared" si="1"/>
        <v>0</v>
      </c>
      <c r="D36" s="13">
        <f t="shared" si="1"/>
        <v>0</v>
      </c>
      <c r="E36" s="13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5">
        <f t="shared" si="10"/>
        <v>0</v>
      </c>
    </row>
    <row r="37" spans="1:30" s="24" customFormat="1" ht="19.5" customHeight="1" x14ac:dyDescent="0.25">
      <c r="A37" s="11" t="s">
        <v>64</v>
      </c>
      <c r="B37" s="16" t="s">
        <v>65</v>
      </c>
      <c r="C37" s="13">
        <f t="shared" si="1"/>
        <v>160</v>
      </c>
      <c r="D37" s="13">
        <f t="shared" si="1"/>
        <v>0</v>
      </c>
      <c r="E37" s="13"/>
      <c r="F37" s="17"/>
      <c r="G37" s="17"/>
      <c r="H37" s="17"/>
      <c r="I37" s="17"/>
      <c r="J37" s="17"/>
      <c r="K37" s="17"/>
      <c r="L37" s="17">
        <v>32.5</v>
      </c>
      <c r="M37" s="17"/>
      <c r="N37" s="17">
        <v>64.400000000000006</v>
      </c>
      <c r="O37" s="17"/>
      <c r="P37" s="17">
        <v>15.6</v>
      </c>
      <c r="Q37" s="17"/>
      <c r="R37" s="17">
        <v>47.5</v>
      </c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5">
        <f t="shared" si="10"/>
        <v>160</v>
      </c>
    </row>
    <row r="38" spans="1:30" s="24" customFormat="1" ht="19.5" customHeight="1" x14ac:dyDescent="0.25">
      <c r="A38" s="11" t="s">
        <v>66</v>
      </c>
      <c r="B38" s="16" t="s">
        <v>67</v>
      </c>
      <c r="C38" s="13">
        <f t="shared" si="1"/>
        <v>10</v>
      </c>
      <c r="D38" s="13">
        <f t="shared" si="1"/>
        <v>5.9</v>
      </c>
      <c r="E38" s="13">
        <f t="shared" ref="E38:E39" si="12">D38/C38%</f>
        <v>59</v>
      </c>
      <c r="F38" s="17"/>
      <c r="G38" s="17"/>
      <c r="H38" s="17"/>
      <c r="I38" s="17"/>
      <c r="J38" s="17"/>
      <c r="K38" s="17"/>
      <c r="L38" s="17">
        <v>5.9</v>
      </c>
      <c r="M38" s="17">
        <v>5.9</v>
      </c>
      <c r="N38" s="17"/>
      <c r="O38" s="17"/>
      <c r="P38" s="17">
        <v>3.1</v>
      </c>
      <c r="Q38" s="17"/>
      <c r="R38" s="17"/>
      <c r="S38" s="17"/>
      <c r="T38" s="17"/>
      <c r="U38" s="17"/>
      <c r="V38" s="17">
        <v>1</v>
      </c>
      <c r="W38" s="17"/>
      <c r="X38" s="17"/>
      <c r="Y38" s="17"/>
      <c r="Z38" s="17"/>
      <c r="AA38" s="17"/>
      <c r="AB38" s="17"/>
      <c r="AC38" s="17"/>
      <c r="AD38" s="15">
        <f t="shared" si="10"/>
        <v>4.0999999999999996</v>
      </c>
    </row>
    <row r="39" spans="1:30" s="24" customFormat="1" ht="19.5" customHeight="1" x14ac:dyDescent="0.25">
      <c r="A39" s="11" t="s">
        <v>68</v>
      </c>
      <c r="B39" s="16" t="s">
        <v>69</v>
      </c>
      <c r="C39" s="13">
        <f t="shared" si="1"/>
        <v>203.9</v>
      </c>
      <c r="D39" s="13">
        <f t="shared" si="1"/>
        <v>87.100000000000009</v>
      </c>
      <c r="E39" s="13">
        <f t="shared" si="12"/>
        <v>42.717018146150075</v>
      </c>
      <c r="F39" s="17">
        <v>8</v>
      </c>
      <c r="G39" s="17">
        <v>0.5</v>
      </c>
      <c r="H39" s="17">
        <v>13</v>
      </c>
      <c r="I39" s="17">
        <v>11.4</v>
      </c>
      <c r="J39" s="17"/>
      <c r="K39" s="17"/>
      <c r="L39" s="17">
        <v>4</v>
      </c>
      <c r="M39" s="17">
        <v>11.9</v>
      </c>
      <c r="N39" s="17">
        <v>1</v>
      </c>
      <c r="O39" s="17"/>
      <c r="P39" s="25">
        <v>4</v>
      </c>
      <c r="Q39" s="17">
        <v>2.7</v>
      </c>
      <c r="R39" s="17">
        <v>4</v>
      </c>
      <c r="S39" s="17">
        <v>0.8</v>
      </c>
      <c r="T39" s="17">
        <v>54</v>
      </c>
      <c r="U39" s="17">
        <v>54.4</v>
      </c>
      <c r="V39" s="17">
        <v>115.9</v>
      </c>
      <c r="W39" s="17">
        <v>5.4</v>
      </c>
      <c r="X39" s="17"/>
      <c r="Y39" s="17"/>
      <c r="Z39" s="17"/>
      <c r="AA39" s="17"/>
      <c r="AB39" s="17"/>
      <c r="AC39" s="17"/>
      <c r="AD39" s="15">
        <f>C39-D39</f>
        <v>116.8</v>
      </c>
    </row>
    <row r="40" spans="1:30" s="24" customFormat="1" x14ac:dyDescent="0.25">
      <c r="A40" s="11" t="s">
        <v>70</v>
      </c>
      <c r="B40" s="16" t="s">
        <v>71</v>
      </c>
      <c r="C40" s="13">
        <f t="shared" si="1"/>
        <v>2748.4</v>
      </c>
      <c r="D40" s="13">
        <f t="shared" si="1"/>
        <v>2328.1</v>
      </c>
      <c r="E40" s="13">
        <f t="shared" si="11"/>
        <v>84.707466162130686</v>
      </c>
      <c r="F40" s="14">
        <f>SUM(F41:F43)</f>
        <v>305.2</v>
      </c>
      <c r="G40" s="14">
        <f t="shared" ref="G40:AC40" si="13">SUM(G41:G43)</f>
        <v>193</v>
      </c>
      <c r="H40" s="14">
        <f t="shared" si="13"/>
        <v>305.2</v>
      </c>
      <c r="I40" s="14">
        <f t="shared" si="13"/>
        <v>400.6</v>
      </c>
      <c r="J40" s="14">
        <f t="shared" si="13"/>
        <v>235.2</v>
      </c>
      <c r="K40" s="14">
        <f t="shared" si="13"/>
        <v>154.5</v>
      </c>
      <c r="L40" s="14">
        <f t="shared" si="13"/>
        <v>327.3</v>
      </c>
      <c r="M40" s="14">
        <f t="shared" si="13"/>
        <v>270</v>
      </c>
      <c r="N40" s="14">
        <f t="shared" si="13"/>
        <v>299.8</v>
      </c>
      <c r="O40" s="14">
        <f t="shared" si="13"/>
        <v>310</v>
      </c>
      <c r="P40" s="14">
        <f t="shared" si="13"/>
        <v>299.8</v>
      </c>
      <c r="Q40" s="14">
        <f t="shared" si="13"/>
        <v>240</v>
      </c>
      <c r="R40" s="14">
        <f t="shared" si="13"/>
        <v>279</v>
      </c>
      <c r="S40" s="14">
        <f t="shared" si="13"/>
        <v>210</v>
      </c>
      <c r="T40" s="14">
        <f t="shared" si="13"/>
        <v>344.1</v>
      </c>
      <c r="U40" s="14">
        <f t="shared" si="13"/>
        <v>260</v>
      </c>
      <c r="V40" s="14">
        <f t="shared" si="13"/>
        <v>352.8</v>
      </c>
      <c r="W40" s="14">
        <f t="shared" si="13"/>
        <v>290</v>
      </c>
      <c r="X40" s="14">
        <f t="shared" si="13"/>
        <v>0</v>
      </c>
      <c r="Y40" s="14">
        <f t="shared" si="13"/>
        <v>0</v>
      </c>
      <c r="Z40" s="14">
        <f t="shared" si="13"/>
        <v>0</v>
      </c>
      <c r="AA40" s="14">
        <f t="shared" si="13"/>
        <v>0</v>
      </c>
      <c r="AB40" s="14">
        <f t="shared" si="13"/>
        <v>0</v>
      </c>
      <c r="AC40" s="14">
        <f t="shared" si="13"/>
        <v>0</v>
      </c>
      <c r="AD40" s="15">
        <f t="shared" si="10"/>
        <v>420.30000000000018</v>
      </c>
    </row>
    <row r="41" spans="1:30" s="24" customFormat="1" x14ac:dyDescent="0.25">
      <c r="A41" s="11"/>
      <c r="B41" s="16" t="s">
        <v>12</v>
      </c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5"/>
    </row>
    <row r="42" spans="1:30" s="24" customFormat="1" x14ac:dyDescent="0.25">
      <c r="A42" s="11" t="s">
        <v>72</v>
      </c>
      <c r="B42" s="16" t="s">
        <v>73</v>
      </c>
      <c r="C42" s="13">
        <f t="shared" si="1"/>
        <v>2748.4</v>
      </c>
      <c r="D42" s="13">
        <f t="shared" si="1"/>
        <v>2328.1</v>
      </c>
      <c r="E42" s="13">
        <f>D42/C42%</f>
        <v>84.707466162130686</v>
      </c>
      <c r="F42" s="17">
        <v>305.2</v>
      </c>
      <c r="G42" s="17">
        <v>193</v>
      </c>
      <c r="H42" s="17">
        <v>305.2</v>
      </c>
      <c r="I42" s="17">
        <v>400.6</v>
      </c>
      <c r="J42" s="17">
        <v>235.2</v>
      </c>
      <c r="K42" s="17">
        <v>154.5</v>
      </c>
      <c r="L42" s="17">
        <v>327.3</v>
      </c>
      <c r="M42" s="17">
        <v>270</v>
      </c>
      <c r="N42" s="17">
        <v>299.8</v>
      </c>
      <c r="O42" s="17">
        <v>310</v>
      </c>
      <c r="P42" s="17">
        <v>299.8</v>
      </c>
      <c r="Q42" s="17">
        <v>240</v>
      </c>
      <c r="R42" s="17">
        <v>279</v>
      </c>
      <c r="S42" s="17">
        <v>210</v>
      </c>
      <c r="T42" s="17">
        <v>344.1</v>
      </c>
      <c r="U42" s="17">
        <v>260</v>
      </c>
      <c r="V42" s="17">
        <v>352.8</v>
      </c>
      <c r="W42" s="17">
        <v>290</v>
      </c>
      <c r="X42" s="17"/>
      <c r="Y42" s="17"/>
      <c r="Z42" s="17"/>
      <c r="AA42" s="17"/>
      <c r="AB42" s="17"/>
      <c r="AC42" s="17"/>
      <c r="AD42" s="15">
        <f>C42-D42</f>
        <v>420.30000000000018</v>
      </c>
    </row>
    <row r="43" spans="1:30" s="24" customFormat="1" ht="19.5" hidden="1" customHeight="1" x14ac:dyDescent="0.25">
      <c r="A43" s="11" t="s">
        <v>74</v>
      </c>
      <c r="B43" s="16" t="s">
        <v>75</v>
      </c>
      <c r="C43" s="13">
        <f t="shared" si="1"/>
        <v>0</v>
      </c>
      <c r="D43" s="13">
        <f t="shared" si="1"/>
        <v>0</v>
      </c>
      <c r="E43" s="13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3">
        <f>C43-D43</f>
        <v>0</v>
      </c>
    </row>
    <row r="44" spans="1:30" s="24" customFormat="1" ht="18" customHeight="1" x14ac:dyDescent="0.25">
      <c r="A44" s="7" t="s">
        <v>76</v>
      </c>
      <c r="B44" s="8" t="s">
        <v>77</v>
      </c>
      <c r="C44" s="9">
        <f>F44+H44+J44+L44+N44+P44+R44+T44+V44+X44+Z44+AB44</f>
        <v>1193</v>
      </c>
      <c r="D44" s="9">
        <f>G44+I44+K44+M44+O44+Q44+S44+U44+W44+Y44+AA44+AC44</f>
        <v>854.7</v>
      </c>
      <c r="E44" s="9">
        <f>D44/C44%</f>
        <v>71.642917015926244</v>
      </c>
      <c r="F44" s="10">
        <f>SUM(F46:F58)</f>
        <v>0</v>
      </c>
      <c r="G44" s="10">
        <f>SUM(G46:G58)</f>
        <v>0</v>
      </c>
      <c r="H44" s="10">
        <f t="shared" ref="H44:V44" si="14">SUM(H46:H58)</f>
        <v>0</v>
      </c>
      <c r="I44" s="10">
        <f t="shared" si="14"/>
        <v>0</v>
      </c>
      <c r="J44" s="10">
        <f t="shared" si="14"/>
        <v>199</v>
      </c>
      <c r="K44" s="10">
        <f t="shared" si="14"/>
        <v>0</v>
      </c>
      <c r="L44" s="10">
        <f>SUM(L46:L58)</f>
        <v>0</v>
      </c>
      <c r="M44" s="10">
        <f t="shared" si="14"/>
        <v>149.4</v>
      </c>
      <c r="N44" s="10">
        <f t="shared" si="14"/>
        <v>32.5</v>
      </c>
      <c r="O44" s="10">
        <f t="shared" si="14"/>
        <v>0</v>
      </c>
      <c r="P44" s="10">
        <f t="shared" si="14"/>
        <v>571</v>
      </c>
      <c r="Q44" s="10">
        <f t="shared" si="14"/>
        <v>457.59999999999997</v>
      </c>
      <c r="R44" s="10">
        <f>SUM(R46:R58)</f>
        <v>0</v>
      </c>
      <c r="S44" s="10">
        <f t="shared" si="14"/>
        <v>28.400000000000002</v>
      </c>
      <c r="T44" s="10">
        <f t="shared" si="14"/>
        <v>0</v>
      </c>
      <c r="U44" s="10">
        <f t="shared" si="14"/>
        <v>0</v>
      </c>
      <c r="V44" s="10">
        <f t="shared" si="14"/>
        <v>390.5</v>
      </c>
      <c r="W44" s="10">
        <f>SUM(W46:W58)</f>
        <v>219.3</v>
      </c>
      <c r="X44" s="10">
        <f t="shared" ref="X44:AC44" si="15">SUM(X46:X58)</f>
        <v>0</v>
      </c>
      <c r="Y44" s="10">
        <f t="shared" si="15"/>
        <v>0</v>
      </c>
      <c r="Z44" s="10">
        <f t="shared" si="15"/>
        <v>0</v>
      </c>
      <c r="AA44" s="10">
        <f t="shared" si="15"/>
        <v>0</v>
      </c>
      <c r="AB44" s="10">
        <f t="shared" si="15"/>
        <v>0</v>
      </c>
      <c r="AC44" s="10">
        <f t="shared" si="15"/>
        <v>0</v>
      </c>
      <c r="AD44" s="9">
        <f>C44-D44</f>
        <v>338.29999999999995</v>
      </c>
    </row>
    <row r="45" spans="1:30" s="24" customFormat="1" x14ac:dyDescent="0.25">
      <c r="A45" s="19"/>
      <c r="B45" s="16" t="s">
        <v>12</v>
      </c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s="24" customFormat="1" ht="37.5" x14ac:dyDescent="0.3">
      <c r="A46" s="19" t="s">
        <v>78</v>
      </c>
      <c r="B46" s="26" t="s">
        <v>79</v>
      </c>
      <c r="C46" s="13">
        <f t="shared" si="1"/>
        <v>400</v>
      </c>
      <c r="D46" s="13">
        <f t="shared" si="1"/>
        <v>400</v>
      </c>
      <c r="E46" s="13">
        <f>D46/C46%</f>
        <v>100</v>
      </c>
      <c r="F46" s="17"/>
      <c r="G46" s="17"/>
      <c r="H46" s="17"/>
      <c r="I46" s="17"/>
      <c r="J46" s="17"/>
      <c r="K46" s="17"/>
      <c r="L46" s="17"/>
      <c r="M46" s="17"/>
      <c r="N46" s="17"/>
      <c r="O46" s="25"/>
      <c r="P46" s="17">
        <v>400</v>
      </c>
      <c r="Q46" s="17">
        <v>400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4">
        <f t="shared" ref="AD46:AD58" si="16">C46-D46</f>
        <v>0</v>
      </c>
    </row>
    <row r="47" spans="1:30" s="24" customFormat="1" ht="18.75" customHeight="1" x14ac:dyDescent="0.3">
      <c r="A47" s="19" t="s">
        <v>80</v>
      </c>
      <c r="B47" s="26" t="s">
        <v>81</v>
      </c>
      <c r="C47" s="13">
        <f t="shared" si="1"/>
        <v>20.100000000000001</v>
      </c>
      <c r="D47" s="13">
        <f t="shared" si="1"/>
        <v>20</v>
      </c>
      <c r="E47" s="13">
        <f t="shared" ref="E47:E58" si="17">D47/C47%</f>
        <v>99.502487562189046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>
        <v>20.100000000000001</v>
      </c>
      <c r="Q47" s="17">
        <v>20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4">
        <f t="shared" si="16"/>
        <v>0.10000000000000142</v>
      </c>
    </row>
    <row r="48" spans="1:30" s="24" customFormat="1" x14ac:dyDescent="0.3">
      <c r="A48" s="19" t="s">
        <v>82</v>
      </c>
      <c r="B48" s="26" t="s">
        <v>83</v>
      </c>
      <c r="C48" s="13">
        <f t="shared" si="1"/>
        <v>65</v>
      </c>
      <c r="D48" s="13">
        <f t="shared" si="1"/>
        <v>64.5</v>
      </c>
      <c r="E48" s="13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>
        <v>65</v>
      </c>
      <c r="W48" s="17">
        <v>64.5</v>
      </c>
      <c r="X48" s="17"/>
      <c r="Y48" s="17"/>
      <c r="Z48" s="17"/>
      <c r="AA48" s="17"/>
      <c r="AB48" s="17"/>
      <c r="AC48" s="17"/>
      <c r="AD48" s="14">
        <f t="shared" si="16"/>
        <v>0.5</v>
      </c>
    </row>
    <row r="49" spans="1:30" s="24" customFormat="1" x14ac:dyDescent="0.3">
      <c r="A49" s="19" t="s">
        <v>84</v>
      </c>
      <c r="B49" s="26" t="s">
        <v>85</v>
      </c>
      <c r="C49" s="13">
        <f>F49+H49+J49+L49+N49+P49+R49+T49+V49+X49+Z49+AB49</f>
        <v>90.5</v>
      </c>
      <c r="D49" s="13">
        <f>G49+I49+K49+M49+O49+Q49+S49+U49+W49+Y49+AA49+AC49</f>
        <v>0</v>
      </c>
      <c r="E49" s="13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>
        <v>90.5</v>
      </c>
      <c r="W49" s="17"/>
      <c r="X49" s="17"/>
      <c r="Y49" s="17"/>
      <c r="Z49" s="17"/>
      <c r="AA49" s="17"/>
      <c r="AB49" s="17"/>
      <c r="AC49" s="17"/>
      <c r="AD49" s="14">
        <f t="shared" si="16"/>
        <v>90.5</v>
      </c>
    </row>
    <row r="50" spans="1:30" s="24" customFormat="1" x14ac:dyDescent="0.3">
      <c r="A50" s="19" t="s">
        <v>86</v>
      </c>
      <c r="B50" s="26" t="s">
        <v>87</v>
      </c>
      <c r="C50" s="13">
        <f t="shared" si="1"/>
        <v>36</v>
      </c>
      <c r="D50" s="13">
        <f t="shared" si="1"/>
        <v>28.7</v>
      </c>
      <c r="E50" s="13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>
        <v>36</v>
      </c>
      <c r="W50" s="17">
        <v>28.7</v>
      </c>
      <c r="X50" s="17"/>
      <c r="Y50" s="17"/>
      <c r="Z50" s="17"/>
      <c r="AA50" s="17"/>
      <c r="AB50" s="17"/>
      <c r="AC50" s="17"/>
      <c r="AD50" s="14">
        <f t="shared" si="16"/>
        <v>7.3000000000000007</v>
      </c>
    </row>
    <row r="51" spans="1:30" s="24" customFormat="1" x14ac:dyDescent="0.3">
      <c r="A51" s="19" t="s">
        <v>88</v>
      </c>
      <c r="B51" s="26" t="s">
        <v>89</v>
      </c>
      <c r="C51" s="13">
        <f t="shared" si="1"/>
        <v>21.9</v>
      </c>
      <c r="D51" s="13">
        <f t="shared" si="1"/>
        <v>21.9</v>
      </c>
      <c r="E51" s="13">
        <f t="shared" si="17"/>
        <v>100</v>
      </c>
      <c r="F51" s="17"/>
      <c r="G51" s="17"/>
      <c r="H51" s="17"/>
      <c r="I51" s="17"/>
      <c r="J51" s="17"/>
      <c r="K51" s="17"/>
      <c r="L51" s="17"/>
      <c r="M51" s="17"/>
      <c r="N51" s="17">
        <v>21.9</v>
      </c>
      <c r="O51" s="17"/>
      <c r="P51" s="17"/>
      <c r="Q51" s="17">
        <v>21.9</v>
      </c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4">
        <f t="shared" si="16"/>
        <v>0</v>
      </c>
    </row>
    <row r="52" spans="1:30" s="24" customFormat="1" ht="19.5" customHeight="1" x14ac:dyDescent="0.3">
      <c r="A52" s="19" t="s">
        <v>90</v>
      </c>
      <c r="B52" s="26" t="s">
        <v>91</v>
      </c>
      <c r="C52" s="13">
        <f t="shared" si="1"/>
        <v>15.8</v>
      </c>
      <c r="D52" s="13">
        <f t="shared" si="1"/>
        <v>15.7</v>
      </c>
      <c r="E52" s="13">
        <f t="shared" si="17"/>
        <v>99.367088607594937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>
        <v>15.8</v>
      </c>
      <c r="Q52" s="17">
        <v>15.7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4">
        <f t="shared" si="16"/>
        <v>0.10000000000000142</v>
      </c>
    </row>
    <row r="53" spans="1:30" s="24" customFormat="1" x14ac:dyDescent="0.3">
      <c r="A53" s="19" t="s">
        <v>92</v>
      </c>
      <c r="B53" s="26" t="s">
        <v>93</v>
      </c>
      <c r="C53" s="13">
        <f t="shared" si="1"/>
        <v>0</v>
      </c>
      <c r="D53" s="13">
        <f t="shared" si="1"/>
        <v>0</v>
      </c>
      <c r="E53" s="13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4">
        <f t="shared" si="16"/>
        <v>0</v>
      </c>
    </row>
    <row r="54" spans="1:30" s="24" customFormat="1" x14ac:dyDescent="0.3">
      <c r="A54" s="19" t="s">
        <v>94</v>
      </c>
      <c r="B54" s="26" t="s">
        <v>95</v>
      </c>
      <c r="C54" s="13">
        <f t="shared" si="1"/>
        <v>316.3</v>
      </c>
      <c r="D54" s="13">
        <f t="shared" si="1"/>
        <v>275.5</v>
      </c>
      <c r="E54" s="13">
        <f t="shared" si="17"/>
        <v>87.100853619981024</v>
      </c>
      <c r="F54" s="17"/>
      <c r="G54" s="17"/>
      <c r="H54" s="17"/>
      <c r="I54" s="17"/>
      <c r="J54" s="17">
        <v>199</v>
      </c>
      <c r="K54" s="17"/>
      <c r="L54" s="17"/>
      <c r="M54" s="17">
        <v>149.4</v>
      </c>
      <c r="N54" s="17">
        <v>10.6</v>
      </c>
      <c r="O54" s="17"/>
      <c r="P54" s="17">
        <v>106.7</v>
      </c>
      <c r="Q54" s="17"/>
      <c r="R54" s="17"/>
      <c r="S54" s="17"/>
      <c r="T54" s="17"/>
      <c r="U54" s="17"/>
      <c r="V54" s="17"/>
      <c r="W54" s="17">
        <v>126.1</v>
      </c>
      <c r="X54" s="17"/>
      <c r="Y54" s="17"/>
      <c r="Z54" s="17"/>
      <c r="AA54" s="17"/>
      <c r="AB54" s="17"/>
      <c r="AC54" s="17"/>
      <c r="AD54" s="14">
        <f t="shared" si="16"/>
        <v>40.800000000000011</v>
      </c>
    </row>
    <row r="55" spans="1:30" s="24" customFormat="1" x14ac:dyDescent="0.3">
      <c r="A55" s="19" t="s">
        <v>96</v>
      </c>
      <c r="B55" s="26" t="s">
        <v>97</v>
      </c>
      <c r="C55" s="13">
        <f t="shared" si="1"/>
        <v>11.3</v>
      </c>
      <c r="D55" s="13">
        <f t="shared" si="1"/>
        <v>11.3</v>
      </c>
      <c r="E55" s="13">
        <f t="shared" si="17"/>
        <v>100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>
        <v>11.3</v>
      </c>
      <c r="Q55" s="17"/>
      <c r="R55" s="17"/>
      <c r="S55" s="17">
        <v>11.3</v>
      </c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4">
        <f t="shared" si="16"/>
        <v>0</v>
      </c>
    </row>
    <row r="56" spans="1:30" s="24" customFormat="1" x14ac:dyDescent="0.3">
      <c r="A56" s="19" t="s">
        <v>98</v>
      </c>
      <c r="B56" s="26" t="s">
        <v>99</v>
      </c>
      <c r="C56" s="13">
        <f t="shared" ref="C56:D58" si="18">F56+H56+J56+L56+N56+P56+R56+T56+V56+X56+Z56+AB56</f>
        <v>17.100000000000001</v>
      </c>
      <c r="D56" s="13">
        <f t="shared" si="18"/>
        <v>17.100000000000001</v>
      </c>
      <c r="E56" s="13">
        <f t="shared" si="17"/>
        <v>100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>
        <v>17.100000000000001</v>
      </c>
      <c r="Q56" s="17"/>
      <c r="R56" s="17"/>
      <c r="S56" s="17">
        <v>17.100000000000001</v>
      </c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4">
        <f t="shared" si="16"/>
        <v>0</v>
      </c>
    </row>
    <row r="57" spans="1:30" s="24" customFormat="1" ht="37.5" x14ac:dyDescent="0.25">
      <c r="A57" s="19" t="s">
        <v>100</v>
      </c>
      <c r="B57" s="16" t="s">
        <v>101</v>
      </c>
      <c r="C57" s="13">
        <f t="shared" si="18"/>
        <v>199</v>
      </c>
      <c r="D57" s="13">
        <f t="shared" si="18"/>
        <v>0</v>
      </c>
      <c r="E57" s="13">
        <f t="shared" si="17"/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>
        <v>199</v>
      </c>
      <c r="W57" s="17"/>
      <c r="X57" s="17"/>
      <c r="Y57" s="17"/>
      <c r="Z57" s="17"/>
      <c r="AA57" s="17"/>
      <c r="AB57" s="17"/>
      <c r="AC57" s="17"/>
      <c r="AD57" s="14">
        <f t="shared" si="16"/>
        <v>199</v>
      </c>
    </row>
    <row r="58" spans="1:30" s="24" customFormat="1" hidden="1" x14ac:dyDescent="0.25">
      <c r="A58" s="19" t="s">
        <v>102</v>
      </c>
      <c r="B58" s="16"/>
      <c r="C58" s="13">
        <f t="shared" si="18"/>
        <v>0</v>
      </c>
      <c r="D58" s="13">
        <f t="shared" si="18"/>
        <v>0</v>
      </c>
      <c r="E58" s="13" t="e">
        <f t="shared" si="17"/>
        <v>#DIV/0!</v>
      </c>
      <c r="F58" s="17"/>
      <c r="G58" s="17"/>
      <c r="H58" s="17"/>
      <c r="I58" s="17"/>
      <c r="J58" s="27"/>
      <c r="K58" s="17"/>
      <c r="L58" s="27"/>
      <c r="M58" s="17"/>
      <c r="N58" s="27"/>
      <c r="O58" s="17"/>
      <c r="P58" s="27"/>
      <c r="Q58" s="17"/>
      <c r="R58" s="27"/>
      <c r="S58" s="17"/>
      <c r="T58" s="27"/>
      <c r="U58" s="17"/>
      <c r="V58" s="27"/>
      <c r="W58" s="17"/>
      <c r="X58" s="17"/>
      <c r="Y58" s="17"/>
      <c r="Z58" s="17"/>
      <c r="AA58" s="17"/>
      <c r="AB58" s="17"/>
      <c r="AC58" s="17"/>
      <c r="AD58" s="14">
        <f t="shared" si="16"/>
        <v>0</v>
      </c>
    </row>
    <row r="59" spans="1:30" s="24" customFormat="1" ht="29.25" customHeight="1" x14ac:dyDescent="0.25">
      <c r="A59" s="7"/>
      <c r="B59" s="8" t="s">
        <v>103</v>
      </c>
      <c r="C59" s="9">
        <f>F59+H59+J59+L59+N59+P59+R59+T59+V59+X59+Z59+AB59</f>
        <v>29066.399999999998</v>
      </c>
      <c r="D59" s="9">
        <f>G59+I59+K59+M59+O59+Q59+S59+U59+W59+Y59+AA59+AC59</f>
        <v>26495.300000000003</v>
      </c>
      <c r="E59" s="9">
        <f>D59/C59%</f>
        <v>91.154391324691062</v>
      </c>
      <c r="F59" s="9">
        <f t="shared" ref="F59:AD59" si="19">F44+F7</f>
        <v>2791.2</v>
      </c>
      <c r="G59" s="9">
        <f t="shared" si="19"/>
        <v>1931.3000000000002</v>
      </c>
      <c r="H59" s="9">
        <f t="shared" si="19"/>
        <v>2879.5999999999995</v>
      </c>
      <c r="I59" s="9">
        <f t="shared" si="19"/>
        <v>3448.9</v>
      </c>
      <c r="J59" s="9">
        <f t="shared" si="19"/>
        <v>2907.7999999999993</v>
      </c>
      <c r="K59" s="9">
        <f t="shared" si="19"/>
        <v>2241.6</v>
      </c>
      <c r="L59" s="9">
        <f t="shared" si="19"/>
        <v>4209.5</v>
      </c>
      <c r="M59" s="9">
        <f t="shared" si="19"/>
        <v>3301</v>
      </c>
      <c r="N59" s="9">
        <f t="shared" si="19"/>
        <v>3378.9000000000005</v>
      </c>
      <c r="O59" s="9">
        <f t="shared" si="19"/>
        <v>3594.3</v>
      </c>
      <c r="P59" s="9">
        <f t="shared" si="19"/>
        <v>3559.8</v>
      </c>
      <c r="Q59" s="9">
        <f t="shared" si="19"/>
        <v>3057.2</v>
      </c>
      <c r="R59" s="9">
        <f t="shared" si="19"/>
        <v>2988.2</v>
      </c>
      <c r="S59" s="9">
        <f t="shared" si="19"/>
        <v>3252.8999999999996</v>
      </c>
      <c r="T59" s="9">
        <f t="shared" si="19"/>
        <v>2761.6</v>
      </c>
      <c r="U59" s="9">
        <f t="shared" si="19"/>
        <v>2854.7999999999997</v>
      </c>
      <c r="V59" s="9">
        <f t="shared" si="19"/>
        <v>3589.8000000000006</v>
      </c>
      <c r="W59" s="9">
        <f t="shared" si="19"/>
        <v>2813.3000000000006</v>
      </c>
      <c r="X59" s="9">
        <f t="shared" si="19"/>
        <v>0</v>
      </c>
      <c r="Y59" s="9">
        <f t="shared" si="19"/>
        <v>0</v>
      </c>
      <c r="Z59" s="9">
        <f t="shared" si="19"/>
        <v>0</v>
      </c>
      <c r="AA59" s="9">
        <f t="shared" si="19"/>
        <v>0</v>
      </c>
      <c r="AB59" s="9">
        <f t="shared" si="19"/>
        <v>0</v>
      </c>
      <c r="AC59" s="9">
        <f t="shared" si="19"/>
        <v>0</v>
      </c>
      <c r="AD59" s="9">
        <f t="shared" si="19"/>
        <v>2571.0999999999995</v>
      </c>
    </row>
    <row r="60" spans="1:30" x14ac:dyDescent="0.3">
      <c r="A60" s="28" t="s">
        <v>104</v>
      </c>
      <c r="B60" s="29"/>
      <c r="C60" s="29"/>
      <c r="D60" s="29"/>
      <c r="E60" s="30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31" t="s">
        <v>105</v>
      </c>
    </row>
    <row r="61" spans="1:30" x14ac:dyDescent="0.3">
      <c r="A61" s="28" t="s">
        <v>106</v>
      </c>
      <c r="B61" s="32"/>
      <c r="C61" s="32"/>
      <c r="D61" s="32"/>
      <c r="E61" s="32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1" t="s">
        <v>107</v>
      </c>
    </row>
    <row r="62" spans="1:30" ht="12.75" x14ac:dyDescent="0.2">
      <c r="A62" s="2"/>
      <c r="AD62" s="2"/>
    </row>
    <row r="64" spans="1:30" x14ac:dyDescent="0.3">
      <c r="D64" s="34"/>
    </row>
  </sheetData>
  <mergeCells count="21">
    <mergeCell ref="R5:S5"/>
    <mergeCell ref="A1:AD1"/>
    <mergeCell ref="AE1:AP1"/>
    <mergeCell ref="A2:AD2"/>
    <mergeCell ref="A3:AD3"/>
    <mergeCell ref="A4:A6"/>
    <mergeCell ref="B4:B6"/>
    <mergeCell ref="C4:E5"/>
    <mergeCell ref="F4:AC4"/>
    <mergeCell ref="AD4:AD6"/>
    <mergeCell ref="F5:G5"/>
    <mergeCell ref="H5:I5"/>
    <mergeCell ref="J5:K5"/>
    <mergeCell ref="L5:M5"/>
    <mergeCell ref="N5:O5"/>
    <mergeCell ref="P5:Q5"/>
    <mergeCell ref="T5:U5"/>
    <mergeCell ref="V5:W5"/>
    <mergeCell ref="X5:Y5"/>
    <mergeCell ref="Z5:AA5"/>
    <mergeCell ref="AB5:AC5"/>
  </mergeCells>
  <pageMargins left="0.6361607142857143" right="0.21205357142857142" top="0.24" bottom="0.17812500000000001" header="0.16" footer="0.16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міс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2019-10-03T12:51:07Z</dcterms:created>
  <dcterms:modified xsi:type="dcterms:W3CDTF">2019-10-03T13:04:03Z</dcterms:modified>
</cp:coreProperties>
</file>