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15480" windowHeight="8190" activeTab="1"/>
  </bookViews>
  <sheets>
    <sheet name="бюдж.3кв" sheetId="1" r:id="rId1"/>
    <sheet name="господ. (3кв)" sheetId="2" r:id="rId2"/>
  </sheets>
  <definedNames>
    <definedName name="_xlnm.Print_Titles" localSheetId="1">'господ. (3кв)'!$6:$7</definedName>
  </definedNames>
  <calcPr fullCalcOnLoad="1"/>
</workbook>
</file>

<file path=xl/sharedStrings.xml><?xml version="1.0" encoding="utf-8"?>
<sst xmlns="http://schemas.openxmlformats.org/spreadsheetml/2006/main" count="158" uniqueCount="108">
  <si>
    <t>% виконання</t>
  </si>
  <si>
    <t xml:space="preserve">Назва доходів, видатків </t>
  </si>
  <si>
    <t>План</t>
  </si>
  <si>
    <t xml:space="preserve">Факт </t>
  </si>
  <si>
    <t>січень</t>
  </si>
  <si>
    <t xml:space="preserve"> лютий</t>
  </si>
  <si>
    <t>березень</t>
  </si>
  <si>
    <t>I</t>
  </si>
  <si>
    <t xml:space="preserve">від надання в оренду майна </t>
  </si>
  <si>
    <t xml:space="preserve">інші доходи </t>
  </si>
  <si>
    <t>II</t>
  </si>
  <si>
    <t>Доходи- всього:                                                         в тому числі</t>
  </si>
  <si>
    <t xml:space="preserve"> Видатки - вього:                                                            в тому числі:</t>
  </si>
  <si>
    <t>назва комунального підприємства</t>
  </si>
  <si>
    <t>тис.грн.</t>
  </si>
  <si>
    <t>Заробітна плата</t>
  </si>
  <si>
    <t>Нарахування на заробітну плату</t>
  </si>
  <si>
    <t>Матеріали-всього</t>
  </si>
  <si>
    <t>з них</t>
  </si>
  <si>
    <t>паливо-мастильні матеріали</t>
  </si>
  <si>
    <t>інші</t>
  </si>
  <si>
    <t>Оплата комунальних послуг-всього</t>
  </si>
  <si>
    <t>теплопостачання</t>
  </si>
  <si>
    <t>електроенергія</t>
  </si>
  <si>
    <t>водопостачання</t>
  </si>
  <si>
    <t>відсотки банку</t>
  </si>
  <si>
    <t>послуги зв"язку, інтернет</t>
  </si>
  <si>
    <t>автопослуги</t>
  </si>
  <si>
    <t>ІІІ</t>
  </si>
  <si>
    <t>амортизаційні відрахування</t>
  </si>
  <si>
    <t>господарчі товари</t>
  </si>
  <si>
    <t>підпис</t>
  </si>
  <si>
    <t>Додаток 2</t>
  </si>
  <si>
    <t>матеріали</t>
  </si>
  <si>
    <t>КП "ПАВЛОГРАДВОДОКАНАЛ"</t>
  </si>
  <si>
    <t>Директор</t>
  </si>
  <si>
    <t>О. С. Карпець</t>
  </si>
  <si>
    <t>Гуленко Ганна Юріївна</t>
  </si>
  <si>
    <t>Рябоконь Лариса Вікторівна</t>
  </si>
  <si>
    <t>Додаток 1</t>
  </si>
  <si>
    <t>назва  комунального  підприємства</t>
  </si>
  <si>
    <t>тис. грн.</t>
  </si>
  <si>
    <t>№ з/п</t>
  </si>
  <si>
    <t>Назва видатків, об"єктів</t>
  </si>
  <si>
    <t>в  тому  числі</t>
  </si>
  <si>
    <t>лютий</t>
  </si>
  <si>
    <t>план</t>
  </si>
  <si>
    <t>виконано</t>
  </si>
  <si>
    <t>Поповнення  статуного  фонду - всього</t>
  </si>
  <si>
    <t>в  тому  числі:</t>
  </si>
  <si>
    <t>1.1</t>
  </si>
  <si>
    <t>1.2</t>
  </si>
  <si>
    <t>1.3</t>
  </si>
  <si>
    <t xml:space="preserve">Директор   </t>
  </si>
  <si>
    <t>О.С.Карпець</t>
  </si>
  <si>
    <t>Фінансовий результат  (прибуток, збиток)</t>
  </si>
  <si>
    <t>від основної  діяльності в т.ч.:</t>
  </si>
  <si>
    <t>пільги, субсидії</t>
  </si>
  <si>
    <t>покупна вода в т.ч.:</t>
  </si>
  <si>
    <t>електроенергія в т.ч.:</t>
  </si>
  <si>
    <t>№ п/п</t>
  </si>
  <si>
    <t>з початку року 2016 року</t>
  </si>
  <si>
    <t>1 квартал 2016 року</t>
  </si>
  <si>
    <t>з початку року  2016 року</t>
  </si>
  <si>
    <t>1 квартал  2016 року</t>
  </si>
  <si>
    <t>інші послуги (крупні суми розшифрувати) в т.ч.:</t>
  </si>
  <si>
    <t>ПДВ</t>
  </si>
  <si>
    <t>абонентське обслуговування</t>
  </si>
  <si>
    <t>ММФ</t>
  </si>
  <si>
    <t>охорона</t>
  </si>
  <si>
    <t>оренда, автопослуги</t>
  </si>
  <si>
    <t>приймання та перекачка стоків</t>
  </si>
  <si>
    <r>
      <t>податки</t>
    </r>
    <r>
      <rPr>
        <sz val="12"/>
        <rFont val="Times New Roman"/>
        <family val="1"/>
      </rPr>
      <t xml:space="preserve"> (крупні суми розшифрувати</t>
    </r>
    <r>
      <rPr>
        <sz val="14"/>
        <rFont val="Times New Roman"/>
        <family val="1"/>
      </rPr>
      <t>) в т.ч.:</t>
    </r>
  </si>
  <si>
    <t>запчастини</t>
  </si>
  <si>
    <t>Оплата послуг (крім комунальних)-всього з них:</t>
  </si>
  <si>
    <t>1.4</t>
  </si>
  <si>
    <t>1.5</t>
  </si>
  <si>
    <t>1.6</t>
  </si>
  <si>
    <t>1.7</t>
  </si>
  <si>
    <t>1.8</t>
  </si>
  <si>
    <t>1.9</t>
  </si>
  <si>
    <t>1.10</t>
  </si>
  <si>
    <t>ПДФО, в т.ч.:</t>
  </si>
  <si>
    <t>Рубеж, Локом, Кадр-ТБ, Укртелеком, МТС, ПХЗ связь, GPS</t>
  </si>
  <si>
    <t>Сириця, БССК</t>
  </si>
  <si>
    <t>ЗМ</t>
  </si>
  <si>
    <t>ПМЗ, ПХЗ</t>
  </si>
  <si>
    <t>Погашення заборгованості за договором переведення боргу</t>
  </si>
  <si>
    <t>Погашення заборгованості за покупну воду ДМП "ВКГ "Дніпро-Західний Донбас"</t>
  </si>
  <si>
    <t>Відшкодування витрат за послуги водоспоживання по колонках ПАТ «Павлоградхіммаш»</t>
  </si>
  <si>
    <t xml:space="preserve"> Звіт про використання коштів від госпродарської діяльності за 3 квартал 2019р.</t>
  </si>
  <si>
    <t>липень</t>
  </si>
  <si>
    <t>серпень</t>
  </si>
  <si>
    <t>вересень</t>
  </si>
  <si>
    <t>Звіт  про  використання  бюджетних  коштів  за 3 квартал 2019р.</t>
  </si>
  <si>
    <t>3 квартал 2019року</t>
  </si>
  <si>
    <t xml:space="preserve">відведення земельної ділянки свердловини питної води </t>
  </si>
  <si>
    <t>Придбання обладнання для гідравлічної маслостанції (дискова пилка, відбійний молоток)</t>
  </si>
  <si>
    <t>Відшкодування витрат по обслуговуванню свердловин</t>
  </si>
  <si>
    <t>Реалізація проекту "Реконструкція водопровідної насосної станції №2 на майданчику №4 в м. Павлоград з впровадженням новітніх технологій доочищення питної води"</t>
  </si>
  <si>
    <t>Придбання повітродувки ES 155/5P</t>
  </si>
  <si>
    <t>Інші видатки</t>
  </si>
  <si>
    <t>Виконання заходів з підготовки до зими (закупівля вугілля)</t>
  </si>
  <si>
    <t xml:space="preserve">Виготовлення проекту зони санітарної охорони  для водовикористання по свідровині питної води  по вул. Промислова 22 </t>
  </si>
  <si>
    <t>1.11</t>
  </si>
  <si>
    <t>Виготовлення проекту лектропостачання свердловини питної води по вул. Промислова 22</t>
  </si>
  <si>
    <t>1.12</t>
  </si>
  <si>
    <t>Переведення свердловини птної води по вул. Дніпровська 565а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</si>
</sst>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5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i/>
      <sz val="11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justify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4" fontId="3" fillId="0" borderId="10" xfId="0" applyNumberFormat="1" applyFont="1" applyBorder="1" applyAlignment="1">
      <alignment vertical="center"/>
    </xf>
    <xf numFmtId="14" fontId="6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173" fontId="11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right" vertical="center"/>
    </xf>
    <xf numFmtId="173" fontId="8" fillId="0" borderId="10" xfId="0" applyNumberFormat="1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173" fontId="11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3" fontId="11" fillId="0" borderId="10" xfId="0" applyNumberFormat="1" applyFont="1" applyBorder="1" applyAlignment="1">
      <alignment horizontal="right" vertical="center"/>
    </xf>
    <xf numFmtId="173" fontId="8" fillId="0" borderId="10" xfId="0" applyNumberFormat="1" applyFont="1" applyBorder="1" applyAlignment="1">
      <alignment horizontal="right" vertical="center" wrapText="1"/>
    </xf>
    <xf numFmtId="173" fontId="11" fillId="33" borderId="10" xfId="0" applyNumberFormat="1" applyFont="1" applyFill="1" applyBorder="1" applyAlignment="1">
      <alignment horizontal="right" vertical="center"/>
    </xf>
    <xf numFmtId="173" fontId="6" fillId="33" borderId="10" xfId="0" applyNumberFormat="1" applyFont="1" applyFill="1" applyBorder="1" applyAlignment="1">
      <alignment horizontal="right" vertical="center"/>
    </xf>
    <xf numFmtId="173" fontId="6" fillId="33" borderId="10" xfId="0" applyNumberFormat="1" applyFont="1" applyFill="1" applyBorder="1" applyAlignment="1">
      <alignment horizontal="right" vertical="center" wrapText="1"/>
    </xf>
    <xf numFmtId="173" fontId="8" fillId="0" borderId="10" xfId="0" applyNumberFormat="1" applyFont="1" applyFill="1" applyBorder="1" applyAlignment="1">
      <alignment horizontal="right" vertical="center"/>
    </xf>
    <xf numFmtId="173" fontId="8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1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justify" vertical="center"/>
    </xf>
    <xf numFmtId="173" fontId="11" fillId="0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right" vertical="center"/>
    </xf>
    <xf numFmtId="16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justify" vertical="center"/>
    </xf>
    <xf numFmtId="14" fontId="8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justify" vertical="center"/>
    </xf>
    <xf numFmtId="173" fontId="12" fillId="0" borderId="10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73" fontId="1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3" fontId="8" fillId="34" borderId="10" xfId="0" applyNumberFormat="1" applyFont="1" applyFill="1" applyBorder="1" applyAlignment="1">
      <alignment horizontal="right" vertical="center"/>
    </xf>
    <xf numFmtId="173" fontId="8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justify" vertical="center"/>
    </xf>
    <xf numFmtId="173" fontId="8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173" fontId="11" fillId="35" borderId="10" xfId="0" applyNumberFormat="1" applyFont="1" applyFill="1" applyBorder="1" applyAlignment="1">
      <alignment horizontal="center" vertical="center"/>
    </xf>
    <xf numFmtId="173" fontId="11" fillId="35" borderId="10" xfId="0" applyNumberFormat="1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left" vertical="center" wrapText="1"/>
    </xf>
    <xf numFmtId="173" fontId="8" fillId="36" borderId="10" xfId="0" applyNumberFormat="1" applyFont="1" applyFill="1" applyBorder="1" applyAlignment="1">
      <alignment horizontal="center" vertical="center"/>
    </xf>
    <xf numFmtId="173" fontId="11" fillId="36" borderId="10" xfId="0" applyNumberFormat="1" applyFont="1" applyFill="1" applyBorder="1" applyAlignment="1">
      <alignment horizontal="center" vertical="center"/>
    </xf>
    <xf numFmtId="173" fontId="11" fillId="36" borderId="10" xfId="0" applyNumberFormat="1" applyFont="1" applyFill="1" applyBorder="1" applyAlignment="1">
      <alignment horizontal="right" vertical="center"/>
    </xf>
    <xf numFmtId="173" fontId="8" fillId="36" borderId="10" xfId="0" applyNumberFormat="1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justify" vertical="center"/>
    </xf>
    <xf numFmtId="0" fontId="3" fillId="36" borderId="10" xfId="0" applyFont="1" applyFill="1" applyBorder="1" applyAlignment="1">
      <alignment horizontal="justify" vertical="center"/>
    </xf>
    <xf numFmtId="0" fontId="11" fillId="36" borderId="10" xfId="0" applyFont="1" applyFill="1" applyBorder="1" applyAlignment="1">
      <alignment horizontal="justify" vertical="center"/>
    </xf>
    <xf numFmtId="173" fontId="13" fillId="36" borderId="10" xfId="0" applyNumberFormat="1" applyFont="1" applyFill="1" applyBorder="1" applyAlignment="1">
      <alignment horizontal="right" vertical="center"/>
    </xf>
    <xf numFmtId="173" fontId="7" fillId="0" borderId="0" xfId="0" applyNumberFormat="1" applyFont="1" applyAlignment="1">
      <alignment/>
    </xf>
    <xf numFmtId="0" fontId="51" fillId="0" borderId="10" xfId="52" applyFont="1" applyFill="1" applyBorder="1" applyAlignment="1">
      <alignment horizontal="left" vertical="center" wrapText="1"/>
      <protection/>
    </xf>
    <xf numFmtId="0" fontId="52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173" fontId="8" fillId="37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vertical="center"/>
    </xf>
    <xf numFmtId="0" fontId="6" fillId="38" borderId="10" xfId="0" applyFont="1" applyFill="1" applyBorder="1" applyAlignment="1">
      <alignment horizontal="justify" vertical="center"/>
    </xf>
    <xf numFmtId="173" fontId="12" fillId="38" borderId="10" xfId="0" applyNumberFormat="1" applyFont="1" applyFill="1" applyBorder="1" applyAlignment="1">
      <alignment horizontal="center" vertical="center"/>
    </xf>
    <xf numFmtId="173" fontId="13" fillId="38" borderId="10" xfId="0" applyNumberFormat="1" applyFont="1" applyFill="1" applyBorder="1" applyAlignment="1">
      <alignment horizontal="center" vertical="center"/>
    </xf>
    <xf numFmtId="173" fontId="12" fillId="38" borderId="10" xfId="0" applyNumberFormat="1" applyFont="1" applyFill="1" applyBorder="1" applyAlignment="1">
      <alignment horizontal="right" vertical="center"/>
    </xf>
    <xf numFmtId="0" fontId="4" fillId="12" borderId="10" xfId="0" applyFont="1" applyFill="1" applyBorder="1" applyAlignment="1">
      <alignment horizontal="justify" vertical="center"/>
    </xf>
    <xf numFmtId="173" fontId="11" fillId="12" borderId="10" xfId="0" applyNumberFormat="1" applyFont="1" applyFill="1" applyBorder="1" applyAlignment="1">
      <alignment horizontal="center" vertical="center"/>
    </xf>
    <xf numFmtId="173" fontId="11" fillId="12" borderId="10" xfId="0" applyNumberFormat="1" applyFont="1" applyFill="1" applyBorder="1" applyAlignment="1">
      <alignment horizontal="right" vertical="center"/>
    </xf>
    <xf numFmtId="173" fontId="13" fillId="0" borderId="10" xfId="0" applyNumberFormat="1" applyFont="1" applyFill="1" applyBorder="1" applyAlignment="1">
      <alignment horizontal="right" vertical="center"/>
    </xf>
    <xf numFmtId="173" fontId="11" fillId="38" borderId="10" xfId="0" applyNumberFormat="1" applyFont="1" applyFill="1" applyBorder="1" applyAlignment="1">
      <alignment horizontal="right" vertical="center"/>
    </xf>
    <xf numFmtId="0" fontId="53" fillId="39" borderId="0" xfId="0" applyFont="1" applyFill="1" applyAlignment="1">
      <alignment/>
    </xf>
    <xf numFmtId="17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wrapText="1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173" fontId="8" fillId="0" borderId="0" xfId="0" applyNumberFormat="1" applyFont="1" applyFill="1" applyBorder="1" applyAlignment="1">
      <alignment horizontal="center" vertical="center"/>
    </xf>
    <xf numFmtId="173" fontId="8" fillId="34" borderId="0" xfId="0" applyNumberFormat="1" applyFont="1" applyFill="1" applyBorder="1" applyAlignment="1">
      <alignment horizontal="center" vertical="center"/>
    </xf>
    <xf numFmtId="0" fontId="8" fillId="39" borderId="0" xfId="0" applyFont="1" applyFill="1" applyBorder="1" applyAlignment="1">
      <alignment/>
    </xf>
    <xf numFmtId="0" fontId="8" fillId="39" borderId="0" xfId="0" applyFont="1" applyFill="1" applyBorder="1" applyAlignment="1">
      <alignment vertical="center"/>
    </xf>
    <xf numFmtId="0" fontId="0" fillId="39" borderId="0" xfId="0" applyFill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/>
    </xf>
    <xf numFmtId="173" fontId="8" fillId="37" borderId="10" xfId="0" applyNumberFormat="1" applyFont="1" applyFill="1" applyBorder="1" applyAlignment="1">
      <alignment horizontal="center"/>
    </xf>
    <xf numFmtId="173" fontId="8" fillId="37" borderId="10" xfId="0" applyNumberFormat="1" applyFont="1" applyFill="1" applyBorder="1" applyAlignment="1">
      <alignment/>
    </xf>
    <xf numFmtId="173" fontId="8" fillId="37" borderId="10" xfId="0" applyNumberFormat="1" applyFont="1" applyFill="1" applyBorder="1" applyAlignment="1">
      <alignment horizontal="center" vertical="center" wrapText="1"/>
    </xf>
    <xf numFmtId="173" fontId="8" fillId="37" borderId="10" xfId="0" applyNumberFormat="1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zoomScale="75" zoomScaleNormal="75" zoomScalePageLayoutView="0" workbookViewId="0" topLeftCell="A1">
      <selection activeCell="AA22" sqref="AA22"/>
    </sheetView>
  </sheetViews>
  <sheetFormatPr defaultColWidth="9.00390625" defaultRowHeight="12.75"/>
  <cols>
    <col min="1" max="1" width="11.375" style="0" bestFit="1" customWidth="1"/>
    <col min="2" max="2" width="29.25390625" style="0" customWidth="1"/>
    <col min="3" max="3" width="8.375" style="0" hidden="1" customWidth="1"/>
    <col min="4" max="4" width="12.125" style="0" hidden="1" customWidth="1"/>
    <col min="5" max="8" width="16.625" style="0" hidden="1" customWidth="1"/>
    <col min="9" max="9" width="14.75390625" style="0" customWidth="1"/>
    <col min="10" max="11" width="16.00390625" style="0" customWidth="1"/>
    <col min="12" max="12" width="6.625" style="0" hidden="1" customWidth="1"/>
    <col min="13" max="13" width="16.625" style="0" hidden="1" customWidth="1"/>
    <col min="14" max="14" width="6.625" style="0" hidden="1" customWidth="1"/>
    <col min="15" max="15" width="12.25390625" style="0" hidden="1" customWidth="1"/>
    <col min="16" max="16" width="6.625" style="0" hidden="1" customWidth="1"/>
    <col min="17" max="17" width="12.25390625" style="0" hidden="1" customWidth="1"/>
    <col min="18" max="18" width="11.875" style="0" customWidth="1"/>
    <col min="19" max="19" width="12.25390625" style="0" bestFit="1" customWidth="1"/>
    <col min="20" max="20" width="13.875" style="0" bestFit="1" customWidth="1"/>
    <col min="21" max="21" width="12.25390625" style="0" bestFit="1" customWidth="1"/>
    <col min="22" max="22" width="13.125" style="0" bestFit="1" customWidth="1"/>
    <col min="23" max="23" width="12.25390625" style="0" bestFit="1" customWidth="1"/>
  </cols>
  <sheetData>
    <row r="1" spans="1:22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7"/>
      <c r="V1" s="17" t="s">
        <v>39</v>
      </c>
    </row>
    <row r="2" spans="1:23" ht="18.75" customHeight="1">
      <c r="A2" s="114" t="s">
        <v>94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23" ht="18.75" customHeight="1">
      <c r="A3" s="115" t="s">
        <v>34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</row>
    <row r="4" spans="1:23" ht="15">
      <c r="A4" s="116" t="s">
        <v>40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</row>
    <row r="5" spans="1:23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W5" s="2" t="s">
        <v>41</v>
      </c>
    </row>
    <row r="6" spans="1:23" ht="18.75">
      <c r="A6" s="118" t="s">
        <v>42</v>
      </c>
      <c r="B6" s="118" t="s">
        <v>43</v>
      </c>
      <c r="C6" s="118" t="s">
        <v>63</v>
      </c>
      <c r="D6" s="119"/>
      <c r="E6" s="119"/>
      <c r="F6" s="118" t="s">
        <v>64</v>
      </c>
      <c r="G6" s="119"/>
      <c r="H6" s="119"/>
      <c r="I6" s="118" t="str">
        <f>'господ. (3кв)'!I6:K6</f>
        <v>3 квартал 2019року</v>
      </c>
      <c r="J6" s="119"/>
      <c r="K6" s="119"/>
      <c r="L6" s="111" t="s">
        <v>44</v>
      </c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3"/>
    </row>
    <row r="7" spans="1:23" ht="18.7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09" t="s">
        <v>4</v>
      </c>
      <c r="M7" s="110"/>
      <c r="N7" s="109" t="s">
        <v>45</v>
      </c>
      <c r="O7" s="110"/>
      <c r="P7" s="109" t="s">
        <v>6</v>
      </c>
      <c r="Q7" s="110"/>
      <c r="R7" s="109" t="str">
        <f>'господ. (3кв)'!R6:S6</f>
        <v>липень</v>
      </c>
      <c r="S7" s="110"/>
      <c r="T7" s="109" t="str">
        <f>'господ. (3кв)'!T6:U6</f>
        <v>серпень</v>
      </c>
      <c r="U7" s="110"/>
      <c r="V7" s="109" t="str">
        <f>'господ. (3кв)'!V6:W6</f>
        <v>вересень</v>
      </c>
      <c r="W7" s="110"/>
    </row>
    <row r="8" spans="1:23" ht="18.75">
      <c r="A8" s="119"/>
      <c r="B8" s="119"/>
      <c r="C8" s="4" t="s">
        <v>46</v>
      </c>
      <c r="D8" s="4" t="s">
        <v>47</v>
      </c>
      <c r="E8" s="4" t="s">
        <v>0</v>
      </c>
      <c r="F8" s="4" t="s">
        <v>46</v>
      </c>
      <c r="G8" s="4" t="s">
        <v>47</v>
      </c>
      <c r="H8" s="4" t="s">
        <v>0</v>
      </c>
      <c r="I8" s="4" t="s">
        <v>46</v>
      </c>
      <c r="J8" s="4" t="s">
        <v>47</v>
      </c>
      <c r="K8" s="4" t="s">
        <v>0</v>
      </c>
      <c r="L8" s="4" t="s">
        <v>46</v>
      </c>
      <c r="M8" s="4" t="s">
        <v>47</v>
      </c>
      <c r="N8" s="4" t="s">
        <v>46</v>
      </c>
      <c r="O8" s="4" t="s">
        <v>47</v>
      </c>
      <c r="P8" s="4" t="s">
        <v>46</v>
      </c>
      <c r="Q8" s="4" t="s">
        <v>47</v>
      </c>
      <c r="R8" s="4" t="s">
        <v>46</v>
      </c>
      <c r="S8" s="4" t="s">
        <v>47</v>
      </c>
      <c r="T8" s="4" t="s">
        <v>46</v>
      </c>
      <c r="U8" s="4" t="s">
        <v>47</v>
      </c>
      <c r="V8" s="4" t="s">
        <v>46</v>
      </c>
      <c r="W8" s="4" t="s">
        <v>47</v>
      </c>
    </row>
    <row r="9" spans="1:24" ht="37.5">
      <c r="A9" s="4">
        <v>1</v>
      </c>
      <c r="B9" s="18" t="s">
        <v>48</v>
      </c>
      <c r="C9" s="30">
        <f>SUM(C11:C16)</f>
        <v>3168.3</v>
      </c>
      <c r="D9" s="30">
        <f>SUM(D11:D16)</f>
        <v>3068.3</v>
      </c>
      <c r="E9" s="30">
        <f>D9/C9*100</f>
        <v>96.8437332323328</v>
      </c>
      <c r="F9" s="30">
        <f aca="true" t="shared" si="0" ref="F9:G16">L9+N9+P9</f>
        <v>893.3</v>
      </c>
      <c r="G9" s="30">
        <f t="shared" si="0"/>
        <v>795.4</v>
      </c>
      <c r="H9" s="30">
        <f>G9/F9*100</f>
        <v>89.04063584462108</v>
      </c>
      <c r="I9" s="63">
        <f>R9+T9+V9</f>
        <v>6472.9</v>
      </c>
      <c r="J9" s="63">
        <f>S9+U9+W9</f>
        <v>5827.280000000001</v>
      </c>
      <c r="K9" s="63">
        <f>J9/I9*100</f>
        <v>90.02579987331801</v>
      </c>
      <c r="L9" s="63">
        <f aca="true" t="shared" si="1" ref="L9:Q9">SUM(L11:L16)</f>
        <v>0</v>
      </c>
      <c r="M9" s="63">
        <f t="shared" si="1"/>
        <v>0</v>
      </c>
      <c r="N9" s="63">
        <f t="shared" si="1"/>
        <v>795.4</v>
      </c>
      <c r="O9" s="63">
        <f t="shared" si="1"/>
        <v>700</v>
      </c>
      <c r="P9" s="63">
        <f t="shared" si="1"/>
        <v>97.9</v>
      </c>
      <c r="Q9" s="63">
        <f t="shared" si="1"/>
        <v>95.4</v>
      </c>
      <c r="R9" s="63">
        <f>R11+R12+R13+R14+R15+R16+R17+R18+R19+R20+R21+R22+R23+R24</f>
        <v>5337.4</v>
      </c>
      <c r="S9" s="63">
        <f>S11+S12+S13+S14+S15+S16+S17+S18+S19+S20</f>
        <v>4607.2</v>
      </c>
      <c r="T9" s="63">
        <f>T11+T12+T13+T14+T15+T16+T17+T18+T19+T20+T21+T22+T23+T24</f>
        <v>435</v>
      </c>
      <c r="U9" s="63">
        <f>U11+U12+U13+U14+U15+U16+U17+U18+U19+U20</f>
        <v>356.6</v>
      </c>
      <c r="V9" s="63">
        <f>V11+V12+V13+V14+V15+V16+V17+V18+V19+V20+V21+V22+V23+V24</f>
        <v>700.5</v>
      </c>
      <c r="W9" s="63">
        <f>W11+W12+W13+W14+W15+W16+W17+W18+W19+W20</f>
        <v>863.48</v>
      </c>
      <c r="X9" s="64"/>
    </row>
    <row r="10" spans="1:24" ht="18.75">
      <c r="A10" s="27"/>
      <c r="B10" s="11" t="s">
        <v>49</v>
      </c>
      <c r="C10" s="30"/>
      <c r="D10" s="30"/>
      <c r="E10" s="30"/>
      <c r="F10" s="30">
        <f t="shared" si="0"/>
        <v>0</v>
      </c>
      <c r="G10" s="30">
        <f t="shared" si="0"/>
        <v>0</v>
      </c>
      <c r="H10" s="30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4"/>
    </row>
    <row r="11" spans="1:24" ht="47.25">
      <c r="A11" s="37" t="s">
        <v>50</v>
      </c>
      <c r="B11" s="81" t="s">
        <v>87</v>
      </c>
      <c r="C11" s="30">
        <f>SUM(L11+N11+P11+R11+T11+V11)</f>
        <v>2700</v>
      </c>
      <c r="D11" s="30">
        <f>Q11+O11+M11+S11+U11+W11</f>
        <v>2700</v>
      </c>
      <c r="E11" s="30">
        <f>D11/C11*100</f>
        <v>100</v>
      </c>
      <c r="F11" s="30">
        <f t="shared" si="0"/>
        <v>700</v>
      </c>
      <c r="G11" s="30">
        <f t="shared" si="0"/>
        <v>700</v>
      </c>
      <c r="H11" s="30">
        <f>G11/F11*100</f>
        <v>100</v>
      </c>
      <c r="I11" s="63">
        <f>SUM(R11+T11+V11)</f>
        <v>2000</v>
      </c>
      <c r="J11" s="63">
        <f>SUM(S11+U11+W11)</f>
        <v>2000</v>
      </c>
      <c r="K11" s="63">
        <f aca="true" t="shared" si="2" ref="K11:K16">J11/I11*100</f>
        <v>100</v>
      </c>
      <c r="L11" s="63"/>
      <c r="M11" s="63"/>
      <c r="N11" s="63">
        <v>700</v>
      </c>
      <c r="O11" s="63">
        <v>700</v>
      </c>
      <c r="P11" s="63"/>
      <c r="Q11" s="63"/>
      <c r="R11" s="67">
        <v>2000</v>
      </c>
      <c r="S11" s="67">
        <v>2000</v>
      </c>
      <c r="T11" s="67"/>
      <c r="U11" s="67"/>
      <c r="V11" s="67"/>
      <c r="W11" s="67"/>
      <c r="X11" s="64"/>
    </row>
    <row r="12" spans="1:24" ht="65.25" customHeight="1">
      <c r="A12" s="37" t="s">
        <v>51</v>
      </c>
      <c r="B12" s="81" t="s">
        <v>97</v>
      </c>
      <c r="C12" s="30">
        <f>SUM(L12+N12+P12+R12+T12+V12)</f>
        <v>320.4</v>
      </c>
      <c r="D12" s="30">
        <f>Q12+O12+M12+S12+U12+W12</f>
        <v>318.3</v>
      </c>
      <c r="E12" s="30">
        <f>D12/C12*100</f>
        <v>99.34456928838952</v>
      </c>
      <c r="F12" s="30">
        <f t="shared" si="0"/>
        <v>95.4</v>
      </c>
      <c r="G12" s="30">
        <f t="shared" si="0"/>
        <v>95.4</v>
      </c>
      <c r="H12" s="30">
        <f>G12/F12*100</f>
        <v>100</v>
      </c>
      <c r="I12" s="63">
        <f>SUM(R12+T12+V12)</f>
        <v>225</v>
      </c>
      <c r="J12" s="63">
        <f>SUM(S12+U12+W12)</f>
        <v>222.9</v>
      </c>
      <c r="K12" s="63">
        <f t="shared" si="2"/>
        <v>99.06666666666666</v>
      </c>
      <c r="L12" s="63"/>
      <c r="M12" s="63"/>
      <c r="N12" s="63">
        <v>95.4</v>
      </c>
      <c r="O12" s="63"/>
      <c r="P12" s="63"/>
      <c r="Q12" s="63">
        <v>95.4</v>
      </c>
      <c r="R12" s="67">
        <v>55</v>
      </c>
      <c r="S12" s="67"/>
      <c r="T12" s="67">
        <v>170</v>
      </c>
      <c r="U12" s="67">
        <v>66.9</v>
      </c>
      <c r="V12" s="67"/>
      <c r="W12" s="67">
        <v>156</v>
      </c>
      <c r="X12" s="64"/>
    </row>
    <row r="13" spans="1:24" ht="47.25">
      <c r="A13" s="37" t="s">
        <v>52</v>
      </c>
      <c r="B13" s="81" t="s">
        <v>88</v>
      </c>
      <c r="C13" s="30"/>
      <c r="D13" s="30"/>
      <c r="E13" s="30"/>
      <c r="F13" s="30"/>
      <c r="G13" s="30"/>
      <c r="H13" s="30"/>
      <c r="I13" s="32">
        <f aca="true" t="shared" si="3" ref="I13:J15">R13+T13+V13</f>
        <v>2676</v>
      </c>
      <c r="J13" s="63">
        <f t="shared" si="3"/>
        <v>2676</v>
      </c>
      <c r="K13" s="63">
        <f t="shared" si="2"/>
        <v>100</v>
      </c>
      <c r="L13" s="63"/>
      <c r="M13" s="63"/>
      <c r="N13" s="63"/>
      <c r="O13" s="63"/>
      <c r="P13" s="63"/>
      <c r="Q13" s="63"/>
      <c r="R13" s="67">
        <v>2600</v>
      </c>
      <c r="S13" s="67">
        <v>2600</v>
      </c>
      <c r="T13" s="67"/>
      <c r="U13" s="67"/>
      <c r="V13" s="67">
        <v>76</v>
      </c>
      <c r="W13" s="67">
        <v>76</v>
      </c>
      <c r="X13" s="64"/>
    </row>
    <row r="14" spans="1:24" ht="63">
      <c r="A14" s="37" t="s">
        <v>75</v>
      </c>
      <c r="B14" s="81" t="s">
        <v>89</v>
      </c>
      <c r="C14" s="30"/>
      <c r="D14" s="30"/>
      <c r="E14" s="30"/>
      <c r="F14" s="30"/>
      <c r="G14" s="30"/>
      <c r="H14" s="30"/>
      <c r="I14" s="32">
        <f t="shared" si="3"/>
        <v>37.5</v>
      </c>
      <c r="J14" s="63">
        <f t="shared" si="3"/>
        <v>37.48</v>
      </c>
      <c r="K14" s="63">
        <f t="shared" si="2"/>
        <v>99.94666666666666</v>
      </c>
      <c r="L14" s="63"/>
      <c r="M14" s="63"/>
      <c r="N14" s="63"/>
      <c r="O14" s="63"/>
      <c r="P14" s="63"/>
      <c r="Q14" s="63"/>
      <c r="R14" s="67"/>
      <c r="S14" s="67"/>
      <c r="T14" s="67"/>
      <c r="U14" s="67"/>
      <c r="V14" s="67">
        <v>37.5</v>
      </c>
      <c r="W14" s="67">
        <v>37.48</v>
      </c>
      <c r="X14" s="64"/>
    </row>
    <row r="15" spans="1:24" ht="38.25" customHeight="1">
      <c r="A15" s="37" t="s">
        <v>76</v>
      </c>
      <c r="B15" s="81" t="s">
        <v>96</v>
      </c>
      <c r="C15" s="30"/>
      <c r="D15" s="30"/>
      <c r="E15" s="30"/>
      <c r="F15" s="30"/>
      <c r="G15" s="30"/>
      <c r="H15" s="30"/>
      <c r="I15" s="32">
        <f t="shared" si="3"/>
        <v>7.2</v>
      </c>
      <c r="J15" s="63">
        <f t="shared" si="3"/>
        <v>7.2</v>
      </c>
      <c r="K15" s="63">
        <f t="shared" si="2"/>
        <v>100</v>
      </c>
      <c r="L15" s="63"/>
      <c r="M15" s="63"/>
      <c r="N15" s="63"/>
      <c r="O15" s="63"/>
      <c r="P15" s="63"/>
      <c r="Q15" s="63"/>
      <c r="R15" s="67">
        <v>7.2</v>
      </c>
      <c r="S15" s="67">
        <v>7.2</v>
      </c>
      <c r="T15" s="67"/>
      <c r="U15" s="67"/>
      <c r="V15" s="67"/>
      <c r="W15" s="67"/>
      <c r="X15" s="64"/>
    </row>
    <row r="16" spans="1:24" ht="47.25">
      <c r="A16" s="37" t="s">
        <v>77</v>
      </c>
      <c r="B16" s="81" t="s">
        <v>98</v>
      </c>
      <c r="C16" s="30">
        <f>SUM(L16+N16+P16+R16+T16+V16)</f>
        <v>147.9</v>
      </c>
      <c r="D16" s="30">
        <f>Q16+O16+M16+S16+U16+W16</f>
        <v>50</v>
      </c>
      <c r="E16" s="30">
        <f>D16/C16*100</f>
        <v>33.80662609871535</v>
      </c>
      <c r="F16" s="30">
        <f t="shared" si="0"/>
        <v>97.9</v>
      </c>
      <c r="G16" s="30">
        <f t="shared" si="0"/>
        <v>0</v>
      </c>
      <c r="H16" s="30">
        <f>G16/F16*100</f>
        <v>0</v>
      </c>
      <c r="I16" s="32">
        <f aca="true" t="shared" si="4" ref="I16:I24">SUM(R16+T16+V16)</f>
        <v>50</v>
      </c>
      <c r="J16" s="63">
        <f aca="true" t="shared" si="5" ref="J16:J24">S16+U16+W16</f>
        <v>50</v>
      </c>
      <c r="K16" s="63">
        <f t="shared" si="2"/>
        <v>100</v>
      </c>
      <c r="L16" s="63"/>
      <c r="M16" s="63"/>
      <c r="N16" s="63"/>
      <c r="O16" s="63"/>
      <c r="P16" s="63">
        <v>97.9</v>
      </c>
      <c r="Q16" s="63"/>
      <c r="R16" s="67">
        <v>25</v>
      </c>
      <c r="S16" s="67"/>
      <c r="T16" s="67">
        <v>25</v>
      </c>
      <c r="U16" s="67">
        <v>50</v>
      </c>
      <c r="V16" s="67"/>
      <c r="W16" s="67"/>
      <c r="X16" s="64"/>
    </row>
    <row r="17" spans="1:23" ht="126">
      <c r="A17" s="37" t="s">
        <v>78</v>
      </c>
      <c r="B17" s="81" t="s">
        <v>99</v>
      </c>
      <c r="C17" s="83"/>
      <c r="D17" s="83"/>
      <c r="E17" s="83"/>
      <c r="F17" s="83"/>
      <c r="G17" s="83"/>
      <c r="H17" s="83"/>
      <c r="I17" s="32">
        <f t="shared" si="4"/>
        <v>648</v>
      </c>
      <c r="J17" s="63">
        <f t="shared" si="5"/>
        <v>239.7</v>
      </c>
      <c r="K17" s="63">
        <f aca="true" t="shared" si="6" ref="K17:K24">J17/I17*100</f>
        <v>36.99074074074074</v>
      </c>
      <c r="L17" s="130"/>
      <c r="M17" s="130"/>
      <c r="N17" s="130"/>
      <c r="O17" s="130"/>
      <c r="P17" s="130"/>
      <c r="Q17" s="130"/>
      <c r="R17" s="131"/>
      <c r="S17" s="132"/>
      <c r="T17" s="85">
        <v>240</v>
      </c>
      <c r="U17" s="85">
        <v>239.7</v>
      </c>
      <c r="V17" s="85">
        <v>408</v>
      </c>
      <c r="W17" s="85"/>
    </row>
    <row r="18" spans="1:23" ht="30.75" customHeight="1">
      <c r="A18" s="37" t="s">
        <v>79</v>
      </c>
      <c r="B18" s="81" t="s">
        <v>100</v>
      </c>
      <c r="C18" s="83"/>
      <c r="D18" s="83"/>
      <c r="E18" s="83"/>
      <c r="F18" s="83"/>
      <c r="G18" s="83"/>
      <c r="H18" s="83"/>
      <c r="I18" s="32">
        <f t="shared" si="4"/>
        <v>594</v>
      </c>
      <c r="J18" s="63">
        <f t="shared" si="5"/>
        <v>594</v>
      </c>
      <c r="K18" s="63">
        <f t="shared" si="6"/>
        <v>100</v>
      </c>
      <c r="L18" s="130"/>
      <c r="M18" s="130"/>
      <c r="N18" s="130"/>
      <c r="O18" s="130"/>
      <c r="P18" s="130"/>
      <c r="Q18" s="130"/>
      <c r="R18" s="133">
        <v>500</v>
      </c>
      <c r="S18" s="132"/>
      <c r="T18" s="132"/>
      <c r="U18" s="85"/>
      <c r="V18" s="85">
        <v>94</v>
      </c>
      <c r="W18" s="85">
        <v>594</v>
      </c>
    </row>
    <row r="19" spans="1:23" ht="18.75" hidden="1">
      <c r="A19" s="37" t="s">
        <v>80</v>
      </c>
      <c r="B19" s="82"/>
      <c r="C19" s="83"/>
      <c r="D19" s="83"/>
      <c r="E19" s="83"/>
      <c r="F19" s="83"/>
      <c r="G19" s="83"/>
      <c r="H19" s="83"/>
      <c r="I19" s="32">
        <f t="shared" si="4"/>
        <v>0</v>
      </c>
      <c r="J19" s="63">
        <f t="shared" si="5"/>
        <v>0</v>
      </c>
      <c r="K19" s="63" t="e">
        <f t="shared" si="6"/>
        <v>#DIV/0!</v>
      </c>
      <c r="L19" s="130"/>
      <c r="M19" s="130"/>
      <c r="N19" s="130"/>
      <c r="O19" s="130"/>
      <c r="P19" s="130"/>
      <c r="Q19" s="130"/>
      <c r="R19" s="133"/>
      <c r="S19" s="132"/>
      <c r="T19" s="132"/>
      <c r="U19" s="131"/>
      <c r="V19" s="134"/>
      <c r="W19" s="134"/>
    </row>
    <row r="20" spans="1:23" ht="18.75" hidden="1">
      <c r="A20" s="37" t="s">
        <v>81</v>
      </c>
      <c r="B20" s="84"/>
      <c r="C20" s="83"/>
      <c r="D20" s="83"/>
      <c r="E20" s="83"/>
      <c r="F20" s="83"/>
      <c r="G20" s="83"/>
      <c r="H20" s="83"/>
      <c r="I20" s="32">
        <f t="shared" si="4"/>
        <v>0</v>
      </c>
      <c r="J20" s="63">
        <f t="shared" si="5"/>
        <v>0</v>
      </c>
      <c r="K20" s="63" t="e">
        <f t="shared" si="6"/>
        <v>#DIV/0!</v>
      </c>
      <c r="L20" s="130"/>
      <c r="M20" s="130"/>
      <c r="N20" s="130"/>
      <c r="O20" s="130"/>
      <c r="P20" s="130"/>
      <c r="Q20" s="130"/>
      <c r="R20" s="133"/>
      <c r="S20" s="134"/>
      <c r="T20" s="134"/>
      <c r="U20" s="85"/>
      <c r="V20" s="134"/>
      <c r="W20" s="134"/>
    </row>
    <row r="21" spans="1:23" ht="47.25">
      <c r="A21" s="37" t="s">
        <v>80</v>
      </c>
      <c r="B21" s="99" t="s">
        <v>102</v>
      </c>
      <c r="C21" s="83"/>
      <c r="D21" s="83"/>
      <c r="E21" s="83"/>
      <c r="F21" s="83"/>
      <c r="G21" s="83"/>
      <c r="H21" s="83"/>
      <c r="I21" s="32">
        <f t="shared" si="4"/>
        <v>170</v>
      </c>
      <c r="J21" s="63">
        <f t="shared" si="5"/>
        <v>0</v>
      </c>
      <c r="K21" s="63">
        <f t="shared" si="6"/>
        <v>0</v>
      </c>
      <c r="L21" s="130"/>
      <c r="M21" s="130"/>
      <c r="N21" s="130"/>
      <c r="O21" s="130"/>
      <c r="P21" s="130"/>
      <c r="Q21" s="130"/>
      <c r="R21" s="133">
        <v>85</v>
      </c>
      <c r="S21" s="132"/>
      <c r="T21" s="132"/>
      <c r="U21" s="132"/>
      <c r="V21" s="85">
        <v>85</v>
      </c>
      <c r="W21" s="134"/>
    </row>
    <row r="22" spans="1:23" ht="78.75">
      <c r="A22" s="37" t="s">
        <v>81</v>
      </c>
      <c r="B22" s="99" t="s">
        <v>103</v>
      </c>
      <c r="C22" s="83"/>
      <c r="D22" s="83"/>
      <c r="E22" s="83"/>
      <c r="F22" s="83"/>
      <c r="G22" s="83"/>
      <c r="H22" s="83"/>
      <c r="I22" s="32">
        <f t="shared" si="4"/>
        <v>17</v>
      </c>
      <c r="J22" s="63">
        <f t="shared" si="5"/>
        <v>0</v>
      </c>
      <c r="K22" s="63">
        <f t="shared" si="6"/>
        <v>0</v>
      </c>
      <c r="L22" s="130"/>
      <c r="M22" s="130"/>
      <c r="N22" s="130"/>
      <c r="O22" s="130"/>
      <c r="P22" s="130"/>
      <c r="Q22" s="130"/>
      <c r="R22" s="85">
        <v>17</v>
      </c>
      <c r="S22" s="134"/>
      <c r="T22" s="134"/>
      <c r="U22" s="134"/>
      <c r="V22" s="134"/>
      <c r="W22" s="134"/>
    </row>
    <row r="23" spans="1:23" ht="63">
      <c r="A23" s="37" t="s">
        <v>104</v>
      </c>
      <c r="B23" s="99" t="s">
        <v>105</v>
      </c>
      <c r="C23" s="83"/>
      <c r="D23" s="83"/>
      <c r="E23" s="83"/>
      <c r="F23" s="83"/>
      <c r="G23" s="83"/>
      <c r="H23" s="83"/>
      <c r="I23" s="32">
        <f t="shared" si="4"/>
        <v>6.4</v>
      </c>
      <c r="J23" s="63">
        <f t="shared" si="5"/>
        <v>0</v>
      </c>
      <c r="K23" s="63">
        <f t="shared" si="6"/>
        <v>0</v>
      </c>
      <c r="L23" s="130"/>
      <c r="M23" s="130"/>
      <c r="N23" s="130"/>
      <c r="O23" s="130"/>
      <c r="P23" s="130"/>
      <c r="Q23" s="130"/>
      <c r="R23" s="85">
        <v>6.4</v>
      </c>
      <c r="S23" s="134"/>
      <c r="T23" s="134"/>
      <c r="U23" s="134"/>
      <c r="V23" s="134"/>
      <c r="W23" s="134"/>
    </row>
    <row r="24" spans="1:24" ht="47.25">
      <c r="A24" s="37" t="s">
        <v>106</v>
      </c>
      <c r="B24" s="99" t="s">
        <v>107</v>
      </c>
      <c r="C24" s="83"/>
      <c r="D24" s="83"/>
      <c r="E24" s="83"/>
      <c r="F24" s="83"/>
      <c r="G24" s="83"/>
      <c r="H24" s="83"/>
      <c r="I24" s="32">
        <f t="shared" si="4"/>
        <v>41.8</v>
      </c>
      <c r="J24" s="63">
        <f t="shared" si="5"/>
        <v>0</v>
      </c>
      <c r="K24" s="63">
        <f t="shared" si="6"/>
        <v>0</v>
      </c>
      <c r="L24" s="130"/>
      <c r="M24" s="130"/>
      <c r="N24" s="130"/>
      <c r="O24" s="130"/>
      <c r="P24" s="130"/>
      <c r="Q24" s="130"/>
      <c r="R24" s="85">
        <v>41.8</v>
      </c>
      <c r="S24" s="134"/>
      <c r="T24" s="134"/>
      <c r="U24" s="134"/>
      <c r="V24" s="134"/>
      <c r="W24" s="134"/>
      <c r="X24" s="108"/>
    </row>
    <row r="25" spans="1:24" ht="18.75">
      <c r="A25" s="100"/>
      <c r="B25" s="101"/>
      <c r="C25" s="102"/>
      <c r="D25" s="103"/>
      <c r="E25" s="103"/>
      <c r="F25" s="102"/>
      <c r="G25" s="102"/>
      <c r="H25" s="102"/>
      <c r="I25" s="104"/>
      <c r="J25" s="105"/>
      <c r="K25" s="105"/>
      <c r="L25" s="102"/>
      <c r="M25" s="102"/>
      <c r="N25" s="102"/>
      <c r="O25" s="102"/>
      <c r="P25" s="102"/>
      <c r="Q25" s="102"/>
      <c r="R25" s="106"/>
      <c r="S25" s="106"/>
      <c r="T25" s="106"/>
      <c r="U25" s="106"/>
      <c r="V25" s="107"/>
      <c r="W25" s="107"/>
      <c r="X25" s="108"/>
    </row>
    <row r="26" spans="1:24" ht="18.75">
      <c r="A26" s="100"/>
      <c r="B26" s="101"/>
      <c r="C26" s="102"/>
      <c r="D26" s="103"/>
      <c r="E26" s="103"/>
      <c r="F26" s="102"/>
      <c r="G26" s="102"/>
      <c r="H26" s="102"/>
      <c r="I26" s="104"/>
      <c r="J26" s="105"/>
      <c r="K26" s="105"/>
      <c r="L26" s="102"/>
      <c r="M26" s="102"/>
      <c r="N26" s="102"/>
      <c r="O26" s="102"/>
      <c r="P26" s="102"/>
      <c r="Q26" s="102"/>
      <c r="R26" s="106"/>
      <c r="S26" s="106"/>
      <c r="T26" s="106"/>
      <c r="U26" s="106"/>
      <c r="V26" s="107"/>
      <c r="W26" s="107"/>
      <c r="X26" s="108"/>
    </row>
    <row r="27" spans="1:20" ht="18.75">
      <c r="A27" s="2"/>
      <c r="B27" s="2" t="s">
        <v>53</v>
      </c>
      <c r="C27" s="2"/>
      <c r="D27" s="15"/>
      <c r="E27" s="15"/>
      <c r="F27" s="36"/>
      <c r="G27" s="36"/>
      <c r="H27" s="36"/>
      <c r="I27" s="36"/>
      <c r="J27" s="36"/>
      <c r="K27" s="36"/>
      <c r="L27" s="2"/>
      <c r="M27" s="2" t="s">
        <v>54</v>
      </c>
      <c r="N27" s="2"/>
      <c r="O27" s="2"/>
      <c r="P27" s="2"/>
      <c r="Q27" s="2"/>
      <c r="T27" s="65" t="s">
        <v>54</v>
      </c>
    </row>
    <row r="28" spans="1:17" ht="18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5.75">
      <c r="A29" s="117" t="s">
        <v>37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</row>
    <row r="30" spans="1:17" ht="15.75">
      <c r="A30" s="117" t="s">
        <v>38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</row>
    <row r="36" ht="12.75">
      <c r="M36" s="34"/>
    </row>
  </sheetData>
  <sheetProtection/>
  <mergeCells count="17">
    <mergeCell ref="A29:Q29"/>
    <mergeCell ref="A30:Q30"/>
    <mergeCell ref="A6:A8"/>
    <mergeCell ref="B6:B8"/>
    <mergeCell ref="C6:E7"/>
    <mergeCell ref="L7:M7"/>
    <mergeCell ref="F6:H7"/>
    <mergeCell ref="I6:K7"/>
    <mergeCell ref="V7:W7"/>
    <mergeCell ref="L6:W6"/>
    <mergeCell ref="A2:W2"/>
    <mergeCell ref="A3:W3"/>
    <mergeCell ref="A4:W4"/>
    <mergeCell ref="N7:O7"/>
    <mergeCell ref="P7:Q7"/>
    <mergeCell ref="R7:S7"/>
    <mergeCell ref="T7:U7"/>
  </mergeCells>
  <printOptions/>
  <pageMargins left="0.78" right="0.2755905511811024" top="0.35433070866141736" bottom="0.1968503937007874" header="0.31496062992125984" footer="0.196850393700787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0"/>
  <sheetViews>
    <sheetView tabSelected="1" zoomScale="75" zoomScaleNormal="75" zoomScalePageLayoutView="0" workbookViewId="0" topLeftCell="A13">
      <selection activeCell="AD27" sqref="AD27"/>
    </sheetView>
  </sheetViews>
  <sheetFormatPr defaultColWidth="9.00390625" defaultRowHeight="12.75"/>
  <cols>
    <col min="1" max="1" width="5.25390625" style="28" customWidth="1"/>
    <col min="2" max="2" width="38.75390625" style="0" customWidth="1"/>
    <col min="3" max="3" width="10.75390625" style="0" hidden="1" customWidth="1"/>
    <col min="4" max="4" width="11.25390625" style="0" hidden="1" customWidth="1"/>
    <col min="5" max="5" width="16.125" style="0" hidden="1" customWidth="1"/>
    <col min="6" max="6" width="9.75390625" style="0" hidden="1" customWidth="1"/>
    <col min="7" max="7" width="9.875" style="0" hidden="1" customWidth="1"/>
    <col min="8" max="8" width="13.25390625" style="0" hidden="1" customWidth="1"/>
    <col min="9" max="9" width="12.75390625" style="0" customWidth="1"/>
    <col min="10" max="10" width="13.25390625" style="0" customWidth="1"/>
    <col min="11" max="11" width="13.00390625" style="0" customWidth="1"/>
    <col min="12" max="13" width="9.625" style="0" hidden="1" customWidth="1"/>
    <col min="14" max="14" width="8.875" style="0" hidden="1" customWidth="1"/>
    <col min="15" max="15" width="9.125" style="0" hidden="1" customWidth="1"/>
    <col min="16" max="16" width="8.125" style="0" hidden="1" customWidth="1"/>
    <col min="17" max="17" width="8.875" style="0" hidden="1" customWidth="1"/>
    <col min="18" max="18" width="11.75390625" style="0" customWidth="1"/>
    <col min="19" max="19" width="13.00390625" style="0" customWidth="1"/>
    <col min="20" max="20" width="12.125" style="0" customWidth="1"/>
    <col min="21" max="21" width="12.625" style="0" customWidth="1"/>
    <col min="22" max="22" width="12.25390625" style="0" customWidth="1"/>
    <col min="23" max="23" width="13.125" style="0" customWidth="1"/>
    <col min="24" max="24" width="0.37109375" style="0" customWidth="1"/>
    <col min="25" max="28" width="21.75390625" style="0" hidden="1" customWidth="1"/>
  </cols>
  <sheetData>
    <row r="1" spans="1:23" ht="18.75">
      <c r="A1" s="2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20"/>
      <c r="Q1" s="120"/>
      <c r="V1" s="120" t="s">
        <v>32</v>
      </c>
      <c r="W1" s="120"/>
    </row>
    <row r="2" spans="1:23" ht="22.5">
      <c r="A2" s="122" t="s">
        <v>90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1:23" ht="21" customHeight="1">
      <c r="A3" s="123" t="s">
        <v>34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23" ht="20.25" customHeight="1">
      <c r="A4" s="124" t="s">
        <v>13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ht="21.75" customHeight="1">
      <c r="A5" s="24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  <c r="T5" s="1"/>
      <c r="W5" s="2" t="s">
        <v>14</v>
      </c>
    </row>
    <row r="6" spans="1:23" ht="22.5" customHeight="1">
      <c r="A6" s="125" t="s">
        <v>60</v>
      </c>
      <c r="B6" s="118" t="s">
        <v>1</v>
      </c>
      <c r="C6" s="118" t="s">
        <v>61</v>
      </c>
      <c r="D6" s="118"/>
      <c r="E6" s="118"/>
      <c r="F6" s="127" t="s">
        <v>62</v>
      </c>
      <c r="G6" s="128"/>
      <c r="H6" s="129"/>
      <c r="I6" s="127" t="s">
        <v>95</v>
      </c>
      <c r="J6" s="128"/>
      <c r="K6" s="129"/>
      <c r="L6" s="121" t="s">
        <v>4</v>
      </c>
      <c r="M6" s="121"/>
      <c r="N6" s="121" t="s">
        <v>5</v>
      </c>
      <c r="O6" s="121"/>
      <c r="P6" s="121" t="s">
        <v>6</v>
      </c>
      <c r="Q6" s="121"/>
      <c r="R6" s="121" t="s">
        <v>91</v>
      </c>
      <c r="S6" s="121"/>
      <c r="T6" s="121" t="s">
        <v>92</v>
      </c>
      <c r="U6" s="121"/>
      <c r="V6" s="121" t="s">
        <v>93</v>
      </c>
      <c r="W6" s="121"/>
    </row>
    <row r="7" spans="1:23" ht="50.25" customHeight="1">
      <c r="A7" s="126"/>
      <c r="B7" s="118"/>
      <c r="C7" s="6" t="s">
        <v>2</v>
      </c>
      <c r="D7" s="6" t="s">
        <v>3</v>
      </c>
      <c r="E7" s="6" t="s">
        <v>0</v>
      </c>
      <c r="F7" s="6" t="s">
        <v>2</v>
      </c>
      <c r="G7" s="6" t="s">
        <v>3</v>
      </c>
      <c r="H7" s="6" t="s">
        <v>0</v>
      </c>
      <c r="I7" s="6" t="s">
        <v>2</v>
      </c>
      <c r="J7" s="6" t="s">
        <v>3</v>
      </c>
      <c r="K7" s="6" t="s">
        <v>0</v>
      </c>
      <c r="L7" s="6" t="s">
        <v>2</v>
      </c>
      <c r="M7" s="6" t="s">
        <v>3</v>
      </c>
      <c r="N7" s="6" t="s">
        <v>2</v>
      </c>
      <c r="O7" s="6" t="s">
        <v>3</v>
      </c>
      <c r="P7" s="6" t="s">
        <v>2</v>
      </c>
      <c r="Q7" s="6" t="s">
        <v>3</v>
      </c>
      <c r="R7" s="6" t="s">
        <v>2</v>
      </c>
      <c r="S7" s="6" t="s">
        <v>3</v>
      </c>
      <c r="T7" s="6" t="s">
        <v>2</v>
      </c>
      <c r="U7" s="6" t="s">
        <v>3</v>
      </c>
      <c r="V7" s="6" t="s">
        <v>2</v>
      </c>
      <c r="W7" s="6" t="s">
        <v>3</v>
      </c>
    </row>
    <row r="8" spans="1:23" ht="44.25" customHeight="1">
      <c r="A8" s="4" t="s">
        <v>7</v>
      </c>
      <c r="B8" s="5" t="s">
        <v>11</v>
      </c>
      <c r="C8" s="29">
        <f>L8+N8+P8+R8+T8+V8</f>
        <v>37698.299999999996</v>
      </c>
      <c r="D8" s="29">
        <f>M8+O8+Q8+S8+U8+W8</f>
        <v>36253.2</v>
      </c>
      <c r="E8" s="29">
        <f>D8/C8*100</f>
        <v>96.16667064562593</v>
      </c>
      <c r="F8" s="29">
        <f aca="true" t="shared" si="0" ref="F8:F36">L8+N8+P8</f>
        <v>15354.3</v>
      </c>
      <c r="G8" s="29">
        <f aca="true" t="shared" si="1" ref="G8:G36">M8+O8+Q8</f>
        <v>14825.3</v>
      </c>
      <c r="H8" s="29">
        <f>G8/F8*100</f>
        <v>96.55471105814006</v>
      </c>
      <c r="I8" s="39">
        <f aca="true" t="shared" si="2" ref="I8:I16">R8+T8+V8</f>
        <v>22344</v>
      </c>
      <c r="J8" s="39">
        <f aca="true" t="shared" si="3" ref="J8:J16">S8+U8+W8</f>
        <v>21427.9</v>
      </c>
      <c r="K8" s="39">
        <f>J8/I8*100</f>
        <v>95.9000179018976</v>
      </c>
      <c r="L8" s="39">
        <f aca="true" t="shared" si="4" ref="L8:W8">L9+L11+L12</f>
        <v>5120</v>
      </c>
      <c r="M8" s="39">
        <f t="shared" si="4"/>
        <v>3352</v>
      </c>
      <c r="N8" s="39">
        <f t="shared" si="4"/>
        <v>5121.4</v>
      </c>
      <c r="O8" s="39">
        <f t="shared" si="4"/>
        <v>5109.5</v>
      </c>
      <c r="P8" s="39">
        <f t="shared" si="4"/>
        <v>5112.9</v>
      </c>
      <c r="Q8" s="39">
        <f t="shared" si="4"/>
        <v>6363.799999999999</v>
      </c>
      <c r="R8" s="39">
        <f t="shared" si="4"/>
        <v>7446.3</v>
      </c>
      <c r="S8" s="39">
        <f t="shared" si="4"/>
        <v>7062</v>
      </c>
      <c r="T8" s="39">
        <f t="shared" si="4"/>
        <v>7448.8</v>
      </c>
      <c r="U8" s="39">
        <f t="shared" si="4"/>
        <v>7042.5</v>
      </c>
      <c r="V8" s="39">
        <f t="shared" si="4"/>
        <v>7448.9</v>
      </c>
      <c r="W8" s="39">
        <f t="shared" si="4"/>
        <v>7323.4</v>
      </c>
    </row>
    <row r="9" spans="1:23" ht="29.25" customHeight="1">
      <c r="A9" s="4"/>
      <c r="B9" s="7" t="s">
        <v>56</v>
      </c>
      <c r="C9" s="30">
        <f>L9+N9+P9+R9+T9+V9</f>
        <v>37057.8</v>
      </c>
      <c r="D9" s="30">
        <f>M9+O9+Q9+S9+U9+W9</f>
        <v>35279</v>
      </c>
      <c r="E9" s="30">
        <f>D9/C9*100</f>
        <v>95.19993091872695</v>
      </c>
      <c r="F9" s="29">
        <f t="shared" si="0"/>
        <v>14854.3</v>
      </c>
      <c r="G9" s="29">
        <f t="shared" si="1"/>
        <v>14604.9</v>
      </c>
      <c r="H9" s="29">
        <f>G9/F9*100</f>
        <v>98.32102488841615</v>
      </c>
      <c r="I9" s="39">
        <f t="shared" si="2"/>
        <v>22203.5</v>
      </c>
      <c r="J9" s="39">
        <f t="shared" si="3"/>
        <v>20674.1</v>
      </c>
      <c r="K9" s="39">
        <f>J9/I9*100</f>
        <v>93.11189677303128</v>
      </c>
      <c r="L9" s="31">
        <v>4950</v>
      </c>
      <c r="M9" s="40">
        <v>3240.3</v>
      </c>
      <c r="N9" s="31">
        <v>4951.4</v>
      </c>
      <c r="O9" s="40">
        <v>5034.7</v>
      </c>
      <c r="P9" s="31">
        <v>4952.9</v>
      </c>
      <c r="Q9" s="40">
        <v>6329.9</v>
      </c>
      <c r="R9" s="31">
        <v>7399.5</v>
      </c>
      <c r="S9" s="31">
        <v>6860.8</v>
      </c>
      <c r="T9" s="31">
        <v>7402</v>
      </c>
      <c r="U9" s="31">
        <v>6852.3</v>
      </c>
      <c r="V9" s="31">
        <v>7402</v>
      </c>
      <c r="W9" s="31">
        <v>6961</v>
      </c>
    </row>
    <row r="10" spans="1:23" s="20" customFormat="1" ht="15.75">
      <c r="A10" s="22"/>
      <c r="B10" s="23" t="s">
        <v>57</v>
      </c>
      <c r="C10" s="33"/>
      <c r="D10" s="33">
        <f aca="true" t="shared" si="5" ref="D10:D22">M10+O10+Q10+S10+U10+W10</f>
        <v>4608.000000000001</v>
      </c>
      <c r="E10" s="33"/>
      <c r="F10" s="35">
        <f t="shared" si="0"/>
        <v>0</v>
      </c>
      <c r="G10" s="35">
        <f t="shared" si="1"/>
        <v>4473.6</v>
      </c>
      <c r="H10" s="35"/>
      <c r="I10" s="41">
        <f t="shared" si="2"/>
        <v>0</v>
      </c>
      <c r="J10" s="41">
        <f t="shared" si="3"/>
        <v>134.4</v>
      </c>
      <c r="K10" s="41"/>
      <c r="L10" s="42"/>
      <c r="M10" s="43">
        <v>0</v>
      </c>
      <c r="N10" s="42"/>
      <c r="O10" s="43">
        <v>1408.2</v>
      </c>
      <c r="P10" s="42"/>
      <c r="Q10" s="43">
        <v>3065.4</v>
      </c>
      <c r="R10" s="42"/>
      <c r="S10" s="42">
        <v>-39.9</v>
      </c>
      <c r="T10" s="42"/>
      <c r="U10" s="42">
        <v>174.3</v>
      </c>
      <c r="V10" s="42"/>
      <c r="W10" s="42"/>
    </row>
    <row r="11" spans="1:23" ht="30" customHeight="1">
      <c r="A11" s="4"/>
      <c r="B11" s="7" t="s">
        <v>8</v>
      </c>
      <c r="C11" s="30">
        <f aca="true" t="shared" si="6" ref="C11:C22">L11+N11+P11+R11+T11+V11</f>
        <v>0</v>
      </c>
      <c r="D11" s="30">
        <f t="shared" si="5"/>
        <v>0</v>
      </c>
      <c r="E11" s="30"/>
      <c r="F11" s="29">
        <f t="shared" si="0"/>
        <v>0</v>
      </c>
      <c r="G11" s="29">
        <f t="shared" si="1"/>
        <v>0</v>
      </c>
      <c r="H11" s="29"/>
      <c r="I11" s="39">
        <f t="shared" si="2"/>
        <v>0</v>
      </c>
      <c r="J11" s="39">
        <f t="shared" si="3"/>
        <v>0</v>
      </c>
      <c r="K11" s="39"/>
      <c r="L11" s="31"/>
      <c r="M11" s="40"/>
      <c r="N11" s="31"/>
      <c r="O11" s="40"/>
      <c r="P11" s="31"/>
      <c r="Q11" s="40"/>
      <c r="R11" s="31"/>
      <c r="S11" s="31"/>
      <c r="T11" s="31"/>
      <c r="U11" s="31"/>
      <c r="V11" s="31"/>
      <c r="W11" s="31"/>
    </row>
    <row r="12" spans="1:23" ht="27" customHeight="1">
      <c r="A12" s="4"/>
      <c r="B12" s="7" t="s">
        <v>9</v>
      </c>
      <c r="C12" s="30">
        <f t="shared" si="6"/>
        <v>640.4999999999999</v>
      </c>
      <c r="D12" s="30">
        <f t="shared" si="5"/>
        <v>974.1999999999999</v>
      </c>
      <c r="E12" s="30">
        <f>D12/C12*100</f>
        <v>152.09992193598754</v>
      </c>
      <c r="F12" s="29">
        <f t="shared" si="0"/>
        <v>500</v>
      </c>
      <c r="G12" s="29">
        <f t="shared" si="1"/>
        <v>220.4</v>
      </c>
      <c r="H12" s="29">
        <f>G12/F12*100</f>
        <v>44.080000000000005</v>
      </c>
      <c r="I12" s="39">
        <f t="shared" si="2"/>
        <v>140.5</v>
      </c>
      <c r="J12" s="39">
        <f t="shared" si="3"/>
        <v>753.8</v>
      </c>
      <c r="K12" s="39">
        <f>J12/I12*100</f>
        <v>536.5124555160141</v>
      </c>
      <c r="L12" s="31">
        <v>170</v>
      </c>
      <c r="M12" s="40">
        <v>111.7</v>
      </c>
      <c r="N12" s="31">
        <v>170</v>
      </c>
      <c r="O12" s="40">
        <v>74.8</v>
      </c>
      <c r="P12" s="31">
        <v>160</v>
      </c>
      <c r="Q12" s="40">
        <v>33.9</v>
      </c>
      <c r="R12" s="31">
        <v>46.8</v>
      </c>
      <c r="S12" s="31">
        <v>201.2</v>
      </c>
      <c r="T12" s="31">
        <v>46.8</v>
      </c>
      <c r="U12" s="31">
        <v>190.2</v>
      </c>
      <c r="V12" s="31">
        <v>46.9</v>
      </c>
      <c r="W12" s="31">
        <v>362.4</v>
      </c>
    </row>
    <row r="13" spans="1:27" ht="40.5" customHeight="1">
      <c r="A13" s="4" t="s">
        <v>10</v>
      </c>
      <c r="B13" s="68" t="s">
        <v>12</v>
      </c>
      <c r="C13" s="69">
        <f t="shared" si="6"/>
        <v>37501.899999999994</v>
      </c>
      <c r="D13" s="69">
        <f t="shared" si="5"/>
        <v>36194</v>
      </c>
      <c r="E13" s="69">
        <f>D13/C13*100</f>
        <v>96.51244336953596</v>
      </c>
      <c r="F13" s="69">
        <f t="shared" si="0"/>
        <v>15253.199999999999</v>
      </c>
      <c r="G13" s="69">
        <f t="shared" si="1"/>
        <v>14804.9</v>
      </c>
      <c r="H13" s="69">
        <f>G13/F13*100</f>
        <v>97.06094458867648</v>
      </c>
      <c r="I13" s="70">
        <f t="shared" si="2"/>
        <v>22248.699999999997</v>
      </c>
      <c r="J13" s="70">
        <f>S13+U13+W13</f>
        <v>21389.100000000002</v>
      </c>
      <c r="K13" s="70">
        <f>J13/I13*100</f>
        <v>96.13640347525924</v>
      </c>
      <c r="L13" s="70">
        <f aca="true" t="shared" si="7" ref="L13:Q13">L14+L15+L16+L27+L32+L42+L43+L44</f>
        <v>5076.3</v>
      </c>
      <c r="M13" s="70">
        <f t="shared" si="7"/>
        <v>3332.9</v>
      </c>
      <c r="N13" s="70">
        <f t="shared" si="7"/>
        <v>5082.5</v>
      </c>
      <c r="O13" s="70">
        <f t="shared" si="7"/>
        <v>5129</v>
      </c>
      <c r="P13" s="70">
        <f t="shared" si="7"/>
        <v>5094.4</v>
      </c>
      <c r="Q13" s="70">
        <f t="shared" si="7"/>
        <v>6343</v>
      </c>
      <c r="R13" s="70">
        <f aca="true" t="shared" si="8" ref="R13:W13">R14+R15+R16+R27+R32+R36+R42+R44</f>
        <v>7443.9</v>
      </c>
      <c r="S13" s="70">
        <f>S14+S15+S16+S27+S32+S36+S42+S44</f>
        <v>7070.3</v>
      </c>
      <c r="T13" s="70">
        <f t="shared" si="8"/>
        <v>7408.299999999999</v>
      </c>
      <c r="U13" s="70">
        <f t="shared" si="8"/>
        <v>7030.1</v>
      </c>
      <c r="V13" s="70">
        <f t="shared" si="8"/>
        <v>7396.5</v>
      </c>
      <c r="W13" s="70">
        <f t="shared" si="8"/>
        <v>7288.700000000001</v>
      </c>
      <c r="AA13" s="64"/>
    </row>
    <row r="14" spans="1:23" ht="26.25" customHeight="1">
      <c r="A14" s="9"/>
      <c r="B14" s="7" t="s">
        <v>15</v>
      </c>
      <c r="C14" s="30">
        <f t="shared" si="6"/>
        <v>9621.800000000001</v>
      </c>
      <c r="D14" s="30">
        <f t="shared" si="5"/>
        <v>8623.6</v>
      </c>
      <c r="E14" s="30">
        <f>D14/C14*100</f>
        <v>89.62564177180984</v>
      </c>
      <c r="F14" s="29">
        <f t="shared" si="0"/>
        <v>4028</v>
      </c>
      <c r="G14" s="29">
        <f t="shared" si="1"/>
        <v>3189.5</v>
      </c>
      <c r="H14" s="29">
        <f>G14/F14*100</f>
        <v>79.18321747765641</v>
      </c>
      <c r="I14" s="39">
        <f t="shared" si="2"/>
        <v>5593.799999999999</v>
      </c>
      <c r="J14" s="39">
        <f t="shared" si="3"/>
        <v>5434.1</v>
      </c>
      <c r="K14" s="39">
        <f>J14/I14*100</f>
        <v>97.1450534520362</v>
      </c>
      <c r="L14" s="31">
        <v>1340</v>
      </c>
      <c r="M14" s="40">
        <v>1115.4</v>
      </c>
      <c r="N14" s="31">
        <v>1342.7</v>
      </c>
      <c r="O14" s="40">
        <v>1057.9</v>
      </c>
      <c r="P14" s="31">
        <v>1345.3</v>
      </c>
      <c r="Q14" s="40">
        <v>1016.2</v>
      </c>
      <c r="R14" s="31">
        <v>1864.6</v>
      </c>
      <c r="S14" s="31">
        <v>1637.8</v>
      </c>
      <c r="T14" s="31">
        <v>1864.6</v>
      </c>
      <c r="U14" s="31">
        <v>1919.2</v>
      </c>
      <c r="V14" s="31">
        <v>1864.6</v>
      </c>
      <c r="W14" s="31">
        <v>1877.1</v>
      </c>
    </row>
    <row r="15" spans="1:23" ht="28.5" customHeight="1">
      <c r="A15" s="9"/>
      <c r="B15" s="7" t="s">
        <v>16</v>
      </c>
      <c r="C15" s="30">
        <f t="shared" si="6"/>
        <v>2116.8</v>
      </c>
      <c r="D15" s="30">
        <f t="shared" si="5"/>
        <v>2753.8</v>
      </c>
      <c r="E15" s="30">
        <f>D15/C15*100</f>
        <v>130.09259259259258</v>
      </c>
      <c r="F15" s="29">
        <f t="shared" si="0"/>
        <v>886.2</v>
      </c>
      <c r="G15" s="29">
        <f t="shared" si="1"/>
        <v>1277.4</v>
      </c>
      <c r="H15" s="29">
        <f>G15/F15*100</f>
        <v>144.14353419092757</v>
      </c>
      <c r="I15" s="39">
        <f t="shared" si="2"/>
        <v>1230.6</v>
      </c>
      <c r="J15" s="39">
        <f t="shared" si="3"/>
        <v>1476.3999999999999</v>
      </c>
      <c r="K15" s="39">
        <f>J15/I15*100</f>
        <v>119.97399642450837</v>
      </c>
      <c r="L15" s="31">
        <v>294.8</v>
      </c>
      <c r="M15" s="40">
        <v>607.9</v>
      </c>
      <c r="N15" s="31">
        <v>295.4</v>
      </c>
      <c r="O15" s="40">
        <v>332</v>
      </c>
      <c r="P15" s="31">
        <v>296</v>
      </c>
      <c r="Q15" s="40">
        <v>337.5</v>
      </c>
      <c r="R15" s="31">
        <v>410.2</v>
      </c>
      <c r="S15" s="31">
        <v>456.2</v>
      </c>
      <c r="T15" s="31">
        <v>410.2</v>
      </c>
      <c r="U15" s="31">
        <v>512.4</v>
      </c>
      <c r="V15" s="31">
        <v>410.2</v>
      </c>
      <c r="W15" s="31">
        <v>507.8</v>
      </c>
    </row>
    <row r="16" spans="1:23" ht="27.75" customHeight="1">
      <c r="A16" s="9"/>
      <c r="B16" s="71" t="s">
        <v>17</v>
      </c>
      <c r="C16" s="72">
        <f t="shared" si="6"/>
        <v>20207.3</v>
      </c>
      <c r="D16" s="72">
        <f t="shared" si="5"/>
        <v>17542.2</v>
      </c>
      <c r="E16" s="72">
        <f>D16/C16*100</f>
        <v>86.81120189238544</v>
      </c>
      <c r="F16" s="73">
        <f t="shared" si="0"/>
        <v>8018.099999999999</v>
      </c>
      <c r="G16" s="73">
        <f t="shared" si="1"/>
        <v>8167.3</v>
      </c>
      <c r="H16" s="73">
        <f>G16/F16*100</f>
        <v>101.86078996270938</v>
      </c>
      <c r="I16" s="74">
        <f t="shared" si="2"/>
        <v>12189.2</v>
      </c>
      <c r="J16" s="74">
        <f t="shared" si="3"/>
        <v>9374.900000000001</v>
      </c>
      <c r="K16" s="74">
        <f>J16/I16*100</f>
        <v>76.91152823811244</v>
      </c>
      <c r="L16" s="75">
        <f aca="true" t="shared" si="9" ref="L16:Q16">L18+L19+L20+L21+L22+L24+L26</f>
        <v>2668</v>
      </c>
      <c r="M16" s="75">
        <f t="shared" si="9"/>
        <v>988.6999999999999</v>
      </c>
      <c r="N16" s="75">
        <f t="shared" si="9"/>
        <v>2670.9</v>
      </c>
      <c r="O16" s="75">
        <f t="shared" si="9"/>
        <v>2962.1000000000004</v>
      </c>
      <c r="P16" s="75">
        <f t="shared" si="9"/>
        <v>2679.2</v>
      </c>
      <c r="Q16" s="75">
        <f t="shared" si="9"/>
        <v>4216.5</v>
      </c>
      <c r="R16" s="74">
        <f>SUM(R18+R19+R20+R21+R22+R24+R26)</f>
        <v>4100</v>
      </c>
      <c r="S16" s="74">
        <f>SUM(S18+S19+S20+S21+S22+S24+S26)</f>
        <v>3192.6000000000004</v>
      </c>
      <c r="T16" s="74">
        <f>SUM(T18:T26)</f>
        <v>4050.5</v>
      </c>
      <c r="U16" s="74">
        <f>SUM(U18+U19+U20+U21+U22+U24+U26)</f>
        <v>3079</v>
      </c>
      <c r="V16" s="74">
        <f>SUM(V18:V26)</f>
        <v>4038.7</v>
      </c>
      <c r="W16" s="74">
        <f>SUM(W18+W19+W20+W21+W22+W24+W26)</f>
        <v>3103.3</v>
      </c>
    </row>
    <row r="17" spans="1:23" ht="17.25" customHeight="1">
      <c r="A17" s="4"/>
      <c r="B17" s="7" t="s">
        <v>18</v>
      </c>
      <c r="C17" s="30">
        <f t="shared" si="6"/>
        <v>0</v>
      </c>
      <c r="D17" s="30">
        <f t="shared" si="5"/>
        <v>0</v>
      </c>
      <c r="E17" s="30"/>
      <c r="F17" s="29">
        <f t="shared" si="0"/>
        <v>0</v>
      </c>
      <c r="G17" s="29">
        <f t="shared" si="1"/>
        <v>0</v>
      </c>
      <c r="H17" s="29"/>
      <c r="I17" s="39"/>
      <c r="J17" s="39"/>
      <c r="K17" s="39"/>
      <c r="L17" s="31"/>
      <c r="M17" s="40"/>
      <c r="N17" s="31"/>
      <c r="O17" s="40"/>
      <c r="P17" s="31"/>
      <c r="Q17" s="40"/>
      <c r="R17" s="62"/>
      <c r="S17" s="62"/>
      <c r="T17" s="62"/>
      <c r="U17" s="62"/>
      <c r="V17" s="62"/>
      <c r="W17" s="62"/>
    </row>
    <row r="18" spans="1:23" ht="18.75">
      <c r="A18" s="10"/>
      <c r="B18" s="7" t="s">
        <v>19</v>
      </c>
      <c r="C18" s="30">
        <f t="shared" si="6"/>
        <v>1200.7</v>
      </c>
      <c r="D18" s="30">
        <f t="shared" si="5"/>
        <v>936.8</v>
      </c>
      <c r="E18" s="30">
        <f>D18/C18*100</f>
        <v>78.02115432664279</v>
      </c>
      <c r="F18" s="29">
        <f t="shared" si="0"/>
        <v>500.7</v>
      </c>
      <c r="G18" s="29">
        <f t="shared" si="1"/>
        <v>286.5</v>
      </c>
      <c r="H18" s="29">
        <f>G18/F18*100</f>
        <v>57.21989215098861</v>
      </c>
      <c r="I18" s="39">
        <f aca="true" t="shared" si="10" ref="I18:I48">R18+T18+V18</f>
        <v>700</v>
      </c>
      <c r="J18" s="39">
        <f aca="true" t="shared" si="11" ref="J18:J48">S18+U18+W18</f>
        <v>650.3</v>
      </c>
      <c r="K18" s="39">
        <f>J18/I18*100</f>
        <v>92.89999999999999</v>
      </c>
      <c r="L18" s="31">
        <v>165</v>
      </c>
      <c r="M18" s="40">
        <v>57.5</v>
      </c>
      <c r="N18" s="31">
        <v>168</v>
      </c>
      <c r="O18" s="40">
        <v>108.5</v>
      </c>
      <c r="P18" s="31">
        <v>167.7</v>
      </c>
      <c r="Q18" s="40">
        <v>120.5</v>
      </c>
      <c r="R18" s="31">
        <v>250</v>
      </c>
      <c r="S18" s="31">
        <v>229.9</v>
      </c>
      <c r="T18" s="31">
        <v>250</v>
      </c>
      <c r="U18" s="31">
        <v>197.4</v>
      </c>
      <c r="V18" s="31">
        <v>200</v>
      </c>
      <c r="W18" s="31">
        <v>223</v>
      </c>
    </row>
    <row r="19" spans="1:23" ht="18.75">
      <c r="A19" s="10"/>
      <c r="B19" s="12" t="s">
        <v>33</v>
      </c>
      <c r="C19" s="30">
        <f t="shared" si="6"/>
        <v>1178.1</v>
      </c>
      <c r="D19" s="30">
        <f t="shared" si="5"/>
        <v>1233.5</v>
      </c>
      <c r="E19" s="30">
        <f>D19/C19*100</f>
        <v>104.70248705542824</v>
      </c>
      <c r="F19" s="29">
        <f t="shared" si="0"/>
        <v>288.1</v>
      </c>
      <c r="G19" s="29">
        <f t="shared" si="1"/>
        <v>337.70000000000005</v>
      </c>
      <c r="H19" s="29">
        <f>G19/F19*100</f>
        <v>117.21624435959737</v>
      </c>
      <c r="I19" s="39">
        <f t="shared" si="10"/>
        <v>890</v>
      </c>
      <c r="J19" s="39">
        <f t="shared" si="11"/>
        <v>895.8</v>
      </c>
      <c r="K19" s="39">
        <f>J19/I19*100</f>
        <v>100.65168539325842</v>
      </c>
      <c r="L19" s="44">
        <v>90</v>
      </c>
      <c r="M19" s="45">
        <v>79.3</v>
      </c>
      <c r="N19" s="44">
        <v>95</v>
      </c>
      <c r="O19" s="45">
        <v>85.5</v>
      </c>
      <c r="P19" s="44">
        <v>103.1</v>
      </c>
      <c r="Q19" s="40">
        <v>172.9</v>
      </c>
      <c r="R19" s="31">
        <v>300</v>
      </c>
      <c r="S19" s="31">
        <v>432.9</v>
      </c>
      <c r="T19" s="31">
        <v>300</v>
      </c>
      <c r="U19" s="31">
        <v>277.2</v>
      </c>
      <c r="V19" s="31">
        <v>290</v>
      </c>
      <c r="W19" s="31">
        <v>185.7</v>
      </c>
    </row>
    <row r="20" spans="1:23" ht="18.75">
      <c r="A20" s="25"/>
      <c r="B20" s="13" t="s">
        <v>30</v>
      </c>
      <c r="C20" s="30">
        <f t="shared" si="6"/>
        <v>8.8</v>
      </c>
      <c r="D20" s="30">
        <f t="shared" si="5"/>
        <v>0</v>
      </c>
      <c r="E20" s="30">
        <f>D20/C20*100</f>
        <v>0</v>
      </c>
      <c r="F20" s="29">
        <f t="shared" si="0"/>
        <v>8.3</v>
      </c>
      <c r="G20" s="29">
        <f t="shared" si="1"/>
        <v>0</v>
      </c>
      <c r="H20" s="29">
        <f>G20/F20*100</f>
        <v>0</v>
      </c>
      <c r="I20" s="39">
        <f t="shared" si="10"/>
        <v>0.5</v>
      </c>
      <c r="J20" s="39">
        <f t="shared" si="11"/>
        <v>0</v>
      </c>
      <c r="K20" s="39">
        <f>J20/I20*100</f>
        <v>0</v>
      </c>
      <c r="L20" s="31">
        <v>2.7</v>
      </c>
      <c r="M20" s="31"/>
      <c r="N20" s="31">
        <v>2.6</v>
      </c>
      <c r="O20" s="31"/>
      <c r="P20" s="31">
        <v>3</v>
      </c>
      <c r="Q20" s="31"/>
      <c r="R20" s="31"/>
      <c r="S20" s="31"/>
      <c r="T20" s="31">
        <v>0.5</v>
      </c>
      <c r="U20" s="31"/>
      <c r="V20" s="31"/>
      <c r="W20" s="31"/>
    </row>
    <row r="21" spans="1:23" ht="18.75">
      <c r="A21" s="25"/>
      <c r="B21" s="38" t="s">
        <v>73</v>
      </c>
      <c r="C21" s="30">
        <f t="shared" si="6"/>
        <v>215</v>
      </c>
      <c r="D21" s="30">
        <f t="shared" si="5"/>
        <v>304</v>
      </c>
      <c r="E21" s="30">
        <f>D21/C21*100</f>
        <v>141.3953488372093</v>
      </c>
      <c r="F21" s="29">
        <f t="shared" si="0"/>
        <v>66.30000000000001</v>
      </c>
      <c r="G21" s="29">
        <f t="shared" si="1"/>
        <v>70</v>
      </c>
      <c r="H21" s="29">
        <f>G21/F21*100</f>
        <v>105.58069381598791</v>
      </c>
      <c r="I21" s="39">
        <f t="shared" si="10"/>
        <v>148.7</v>
      </c>
      <c r="J21" s="39">
        <f t="shared" si="11"/>
        <v>234</v>
      </c>
      <c r="K21" s="39">
        <f>J21/I21*100</f>
        <v>157.36381977135173</v>
      </c>
      <c r="L21" s="31">
        <v>22.1</v>
      </c>
      <c r="M21" s="31">
        <v>8</v>
      </c>
      <c r="N21" s="31">
        <v>22.1</v>
      </c>
      <c r="O21" s="31">
        <v>29</v>
      </c>
      <c r="P21" s="31">
        <v>22.1</v>
      </c>
      <c r="Q21" s="31">
        <v>33</v>
      </c>
      <c r="R21" s="31">
        <v>50</v>
      </c>
      <c r="S21" s="31">
        <v>79.1</v>
      </c>
      <c r="T21" s="31">
        <v>50</v>
      </c>
      <c r="U21" s="31">
        <v>57.1</v>
      </c>
      <c r="V21" s="31">
        <v>48.7</v>
      </c>
      <c r="W21" s="31">
        <v>97.8</v>
      </c>
    </row>
    <row r="22" spans="1:23" ht="18.75">
      <c r="A22" s="25"/>
      <c r="B22" s="13" t="s">
        <v>58</v>
      </c>
      <c r="C22" s="30">
        <f t="shared" si="6"/>
        <v>13199.7</v>
      </c>
      <c r="D22" s="30">
        <f t="shared" si="5"/>
        <v>10456.6</v>
      </c>
      <c r="E22" s="30">
        <f>D22/C22*100</f>
        <v>79.21846708637318</v>
      </c>
      <c r="F22" s="29">
        <f t="shared" si="0"/>
        <v>5049.7</v>
      </c>
      <c r="G22" s="29">
        <f t="shared" si="1"/>
        <v>4835.7</v>
      </c>
      <c r="H22" s="29">
        <f>G22/F22*100</f>
        <v>95.76212448264253</v>
      </c>
      <c r="I22" s="39">
        <f t="shared" si="10"/>
        <v>8150</v>
      </c>
      <c r="J22" s="39">
        <f t="shared" si="11"/>
        <v>5620.9</v>
      </c>
      <c r="K22" s="39">
        <f>J22/I22*100</f>
        <v>68.9680981595092</v>
      </c>
      <c r="L22" s="31">
        <v>1683.2</v>
      </c>
      <c r="M22" s="31">
        <v>606.5</v>
      </c>
      <c r="N22" s="31">
        <v>1683.2</v>
      </c>
      <c r="O22" s="31">
        <v>1661.7</v>
      </c>
      <c r="P22" s="31">
        <v>1683.3</v>
      </c>
      <c r="Q22" s="31">
        <v>2567.5</v>
      </c>
      <c r="R22" s="31">
        <v>2700</v>
      </c>
      <c r="S22" s="31">
        <v>1696.9</v>
      </c>
      <c r="T22" s="31">
        <v>2700</v>
      </c>
      <c r="U22" s="31">
        <v>2000</v>
      </c>
      <c r="V22" s="31">
        <v>2750</v>
      </c>
      <c r="W22" s="31">
        <v>1924</v>
      </c>
    </row>
    <row r="23" spans="1:23" s="20" customFormat="1" ht="15.75">
      <c r="A23" s="26"/>
      <c r="B23" s="21" t="s">
        <v>57</v>
      </c>
      <c r="C23" s="33"/>
      <c r="D23" s="33">
        <f>O23+Q23+S23+U23+W23</f>
        <v>4027.1000000000004</v>
      </c>
      <c r="E23" s="33"/>
      <c r="F23" s="35">
        <f t="shared" si="0"/>
        <v>0</v>
      </c>
      <c r="G23" s="35">
        <f t="shared" si="1"/>
        <v>4027.1000000000004</v>
      </c>
      <c r="H23" s="35"/>
      <c r="I23" s="41">
        <f t="shared" si="10"/>
        <v>0</v>
      </c>
      <c r="J23" s="41">
        <f t="shared" si="11"/>
        <v>0</v>
      </c>
      <c r="K23" s="41"/>
      <c r="L23" s="42"/>
      <c r="M23" s="42"/>
      <c r="N23" s="42"/>
      <c r="O23" s="42">
        <v>961.7</v>
      </c>
      <c r="P23" s="42"/>
      <c r="Q23" s="42">
        <v>3065.4</v>
      </c>
      <c r="R23" s="42"/>
      <c r="S23" s="42"/>
      <c r="T23" s="42"/>
      <c r="U23" s="42"/>
      <c r="V23" s="42"/>
      <c r="W23" s="42"/>
    </row>
    <row r="24" spans="1:23" ht="18.75">
      <c r="A24" s="25"/>
      <c r="B24" s="13" t="s">
        <v>59</v>
      </c>
      <c r="C24" s="30">
        <f>L24+N24+P24+R24+T24+V24</f>
        <v>4405</v>
      </c>
      <c r="D24" s="30">
        <f>M24+O24+Q24+S24+U24+W24</f>
        <v>4611.3</v>
      </c>
      <c r="E24" s="30">
        <f>D24/C24*100</f>
        <v>104.68331441543701</v>
      </c>
      <c r="F24" s="29">
        <f t="shared" si="0"/>
        <v>2105</v>
      </c>
      <c r="G24" s="29">
        <f t="shared" si="1"/>
        <v>2637.4</v>
      </c>
      <c r="H24" s="29">
        <f>G24/F24*100</f>
        <v>125.29216152019002</v>
      </c>
      <c r="I24" s="39">
        <f t="shared" si="10"/>
        <v>2300</v>
      </c>
      <c r="J24" s="39">
        <f t="shared" si="11"/>
        <v>1973.8999999999999</v>
      </c>
      <c r="K24" s="39">
        <f>J24/I24*100</f>
        <v>85.82173913043478</v>
      </c>
      <c r="L24" s="31">
        <v>705</v>
      </c>
      <c r="M24" s="31">
        <v>237.4</v>
      </c>
      <c r="N24" s="44">
        <v>700</v>
      </c>
      <c r="O24" s="31">
        <v>1077.4</v>
      </c>
      <c r="P24" s="31">
        <v>700</v>
      </c>
      <c r="Q24" s="31">
        <v>1322.6</v>
      </c>
      <c r="R24" s="31">
        <v>800</v>
      </c>
      <c r="S24" s="31">
        <v>753.8</v>
      </c>
      <c r="T24" s="31">
        <v>750</v>
      </c>
      <c r="U24" s="31">
        <v>547.3</v>
      </c>
      <c r="V24" s="31">
        <v>750</v>
      </c>
      <c r="W24" s="31">
        <v>672.8</v>
      </c>
    </row>
    <row r="25" spans="1:23" s="20" customFormat="1" ht="15.75">
      <c r="A25" s="26"/>
      <c r="B25" s="21" t="s">
        <v>57</v>
      </c>
      <c r="C25" s="33"/>
      <c r="D25" s="33">
        <f>O25+S25+U25+W25</f>
        <v>446.5</v>
      </c>
      <c r="E25" s="33"/>
      <c r="F25" s="35">
        <f t="shared" si="0"/>
        <v>0</v>
      </c>
      <c r="G25" s="35">
        <f t="shared" si="1"/>
        <v>446.5</v>
      </c>
      <c r="H25" s="35"/>
      <c r="I25" s="41">
        <f t="shared" si="10"/>
        <v>0</v>
      </c>
      <c r="J25" s="41">
        <f t="shared" si="11"/>
        <v>0</v>
      </c>
      <c r="K25" s="41"/>
      <c r="L25" s="42"/>
      <c r="M25" s="42"/>
      <c r="N25" s="42"/>
      <c r="O25" s="42">
        <v>446.5</v>
      </c>
      <c r="P25" s="42"/>
      <c r="Q25" s="42"/>
      <c r="R25" s="42"/>
      <c r="S25" s="42"/>
      <c r="T25" s="42"/>
      <c r="U25" s="42"/>
      <c r="V25" s="42"/>
      <c r="W25" s="42"/>
    </row>
    <row r="26" spans="1:23" ht="18.75">
      <c r="A26" s="47"/>
      <c r="B26" s="48" t="s">
        <v>20</v>
      </c>
      <c r="C26" s="32">
        <f aca="true" t="shared" si="12" ref="C26:C36">L26+N26+P26+R26+T26+V26</f>
        <v>0</v>
      </c>
      <c r="D26" s="32">
        <f aca="true" t="shared" si="13" ref="D26:D36">M26+O26+Q26+S26+U26+W26</f>
        <v>0</v>
      </c>
      <c r="E26" s="32"/>
      <c r="F26" s="49">
        <f t="shared" si="0"/>
        <v>0</v>
      </c>
      <c r="G26" s="49">
        <f t="shared" si="1"/>
        <v>0</v>
      </c>
      <c r="H26" s="49"/>
      <c r="I26" s="50">
        <f t="shared" si="10"/>
        <v>0</v>
      </c>
      <c r="J26" s="50">
        <f t="shared" si="11"/>
        <v>0</v>
      </c>
      <c r="K26" s="39" t="e">
        <f>J26/I26*100</f>
        <v>#DIV/0!</v>
      </c>
      <c r="L26" s="44">
        <v>0</v>
      </c>
      <c r="M26" s="44"/>
      <c r="N26" s="44">
        <v>0</v>
      </c>
      <c r="O26" s="44"/>
      <c r="P26" s="44">
        <v>0</v>
      </c>
      <c r="Q26" s="44"/>
      <c r="R26" s="44"/>
      <c r="S26" s="44"/>
      <c r="T26" s="44"/>
      <c r="U26" s="44"/>
      <c r="V26" s="44"/>
      <c r="W26" s="44"/>
    </row>
    <row r="27" spans="1:23" ht="37.5">
      <c r="A27" s="51"/>
      <c r="B27" s="91" t="s">
        <v>21</v>
      </c>
      <c r="C27" s="92">
        <f t="shared" si="12"/>
        <v>137.10000000000002</v>
      </c>
      <c r="D27" s="92">
        <f t="shared" si="13"/>
        <v>69.30000000000001</v>
      </c>
      <c r="E27" s="92">
        <f>D27/C27*100</f>
        <v>50.54704595185996</v>
      </c>
      <c r="F27" s="92">
        <f t="shared" si="0"/>
        <v>137.10000000000002</v>
      </c>
      <c r="G27" s="92">
        <f t="shared" si="1"/>
        <v>69.30000000000001</v>
      </c>
      <c r="H27" s="92">
        <f>G27/F27*100</f>
        <v>50.54704595185996</v>
      </c>
      <c r="I27" s="93">
        <f t="shared" si="10"/>
        <v>0</v>
      </c>
      <c r="J27" s="93">
        <f t="shared" si="11"/>
        <v>0</v>
      </c>
      <c r="K27" s="93" t="e">
        <f>J27/I27*100</f>
        <v>#DIV/0!</v>
      </c>
      <c r="L27" s="93">
        <f aca="true" t="shared" si="14" ref="L27:Q27">L29+L30+L31</f>
        <v>45.7</v>
      </c>
      <c r="M27" s="93">
        <f t="shared" si="14"/>
        <v>28.2</v>
      </c>
      <c r="N27" s="93">
        <f t="shared" si="14"/>
        <v>45.7</v>
      </c>
      <c r="O27" s="93">
        <f t="shared" si="14"/>
        <v>10</v>
      </c>
      <c r="P27" s="93">
        <f t="shared" si="14"/>
        <v>45.7</v>
      </c>
      <c r="Q27" s="93">
        <f t="shared" si="14"/>
        <v>31.1</v>
      </c>
      <c r="R27" s="93">
        <f aca="true" t="shared" si="15" ref="R27:W27">SUM(R29:R31)</f>
        <v>0</v>
      </c>
      <c r="S27" s="93">
        <f t="shared" si="15"/>
        <v>0</v>
      </c>
      <c r="T27" s="93">
        <f t="shared" si="15"/>
        <v>0</v>
      </c>
      <c r="U27" s="93">
        <f t="shared" si="15"/>
        <v>0</v>
      </c>
      <c r="V27" s="93">
        <f t="shared" si="15"/>
        <v>0</v>
      </c>
      <c r="W27" s="93">
        <f t="shared" si="15"/>
        <v>0</v>
      </c>
    </row>
    <row r="28" spans="1:23" ht="18.75">
      <c r="A28" s="53"/>
      <c r="B28" s="48" t="s">
        <v>18</v>
      </c>
      <c r="C28" s="32">
        <f t="shared" si="12"/>
        <v>0</v>
      </c>
      <c r="D28" s="32">
        <f t="shared" si="13"/>
        <v>0</v>
      </c>
      <c r="E28" s="32"/>
      <c r="F28" s="49">
        <f t="shared" si="0"/>
        <v>0</v>
      </c>
      <c r="G28" s="49">
        <f t="shared" si="1"/>
        <v>0</v>
      </c>
      <c r="H28" s="49"/>
      <c r="I28" s="50">
        <f t="shared" si="10"/>
        <v>0</v>
      </c>
      <c r="J28" s="50">
        <f t="shared" si="11"/>
        <v>0</v>
      </c>
      <c r="K28" s="50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18.75">
      <c r="A29" s="47"/>
      <c r="B29" s="48" t="s">
        <v>22</v>
      </c>
      <c r="C29" s="32">
        <f t="shared" si="12"/>
        <v>82.4</v>
      </c>
      <c r="D29" s="32">
        <f t="shared" si="13"/>
        <v>39.3</v>
      </c>
      <c r="E29" s="32">
        <f>D29/C29*100</f>
        <v>47.69417475728155</v>
      </c>
      <c r="F29" s="49">
        <f t="shared" si="0"/>
        <v>82.4</v>
      </c>
      <c r="G29" s="49">
        <f t="shared" si="1"/>
        <v>39.3</v>
      </c>
      <c r="H29" s="49">
        <f>G29/F29*100</f>
        <v>47.69417475728155</v>
      </c>
      <c r="I29" s="50">
        <f t="shared" si="10"/>
        <v>0</v>
      </c>
      <c r="J29" s="50">
        <f t="shared" si="11"/>
        <v>0</v>
      </c>
      <c r="K29" s="50"/>
      <c r="L29" s="44">
        <v>27.5</v>
      </c>
      <c r="M29" s="44">
        <v>17.2</v>
      </c>
      <c r="N29" s="44">
        <v>27.5</v>
      </c>
      <c r="O29" s="44">
        <v>0</v>
      </c>
      <c r="P29" s="44">
        <v>27.4</v>
      </c>
      <c r="Q29" s="44">
        <v>22.1</v>
      </c>
      <c r="R29" s="44"/>
      <c r="S29" s="44"/>
      <c r="T29" s="44"/>
      <c r="U29" s="44"/>
      <c r="V29" s="44"/>
      <c r="W29" s="44"/>
    </row>
    <row r="30" spans="1:23" ht="18.75">
      <c r="A30" s="47"/>
      <c r="B30" s="48" t="s">
        <v>23</v>
      </c>
      <c r="C30" s="32">
        <f t="shared" si="12"/>
        <v>54.7</v>
      </c>
      <c r="D30" s="32">
        <f t="shared" si="13"/>
        <v>30</v>
      </c>
      <c r="E30" s="32">
        <f>D30/C30*100</f>
        <v>54.844606946983546</v>
      </c>
      <c r="F30" s="49">
        <f t="shared" si="0"/>
        <v>54.7</v>
      </c>
      <c r="G30" s="49">
        <f t="shared" si="1"/>
        <v>30</v>
      </c>
      <c r="H30" s="49">
        <f>G30/F30*100</f>
        <v>54.844606946983546</v>
      </c>
      <c r="I30" s="50">
        <f t="shared" si="10"/>
        <v>0</v>
      </c>
      <c r="J30" s="50">
        <f t="shared" si="11"/>
        <v>0</v>
      </c>
      <c r="K30" s="50"/>
      <c r="L30" s="44">
        <v>18.2</v>
      </c>
      <c r="M30" s="44">
        <v>11</v>
      </c>
      <c r="N30" s="44">
        <v>18.2</v>
      </c>
      <c r="O30" s="44">
        <v>10</v>
      </c>
      <c r="P30" s="44">
        <v>18.3</v>
      </c>
      <c r="Q30" s="44">
        <v>9</v>
      </c>
      <c r="R30" s="44"/>
      <c r="S30" s="44"/>
      <c r="T30" s="44"/>
      <c r="U30" s="44"/>
      <c r="V30" s="44"/>
      <c r="W30" s="44"/>
    </row>
    <row r="31" spans="1:25" ht="18.75">
      <c r="A31" s="53"/>
      <c r="B31" s="48" t="s">
        <v>24</v>
      </c>
      <c r="C31" s="32">
        <f t="shared" si="12"/>
        <v>0</v>
      </c>
      <c r="D31" s="32">
        <f t="shared" si="13"/>
        <v>0</v>
      </c>
      <c r="E31" s="32"/>
      <c r="F31" s="49">
        <f t="shared" si="0"/>
        <v>0</v>
      </c>
      <c r="G31" s="49">
        <f t="shared" si="1"/>
        <v>0</v>
      </c>
      <c r="H31" s="49"/>
      <c r="I31" s="50">
        <f t="shared" si="10"/>
        <v>0</v>
      </c>
      <c r="J31" s="50">
        <f t="shared" si="11"/>
        <v>0</v>
      </c>
      <c r="K31" s="50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Y31" s="98"/>
    </row>
    <row r="32" spans="1:25" ht="37.5">
      <c r="A32" s="51"/>
      <c r="B32" s="76" t="s">
        <v>74</v>
      </c>
      <c r="C32" s="73">
        <f t="shared" si="12"/>
        <v>1216.7</v>
      </c>
      <c r="D32" s="73">
        <f t="shared" si="13"/>
        <v>1244.1999999999998</v>
      </c>
      <c r="E32" s="73">
        <f>D32/C32*100</f>
        <v>102.26021204898494</v>
      </c>
      <c r="F32" s="73">
        <f t="shared" si="0"/>
        <v>905.6</v>
      </c>
      <c r="G32" s="73">
        <f t="shared" si="1"/>
        <v>902.5</v>
      </c>
      <c r="H32" s="73">
        <f>G32/F32*100</f>
        <v>99.6576855123675</v>
      </c>
      <c r="I32" s="74">
        <f t="shared" si="10"/>
        <v>311.1</v>
      </c>
      <c r="J32" s="74">
        <f t="shared" si="11"/>
        <v>341.70000000000005</v>
      </c>
      <c r="K32" s="74">
        <f aca="true" t="shared" si="16" ref="K32:K40">J32/I32*100</f>
        <v>109.8360655737705</v>
      </c>
      <c r="L32" s="74">
        <f aca="true" t="shared" si="17" ref="L32:Q32">L33+L34+L35+L36</f>
        <v>301.8</v>
      </c>
      <c r="M32" s="74">
        <f t="shared" si="17"/>
        <v>184.8</v>
      </c>
      <c r="N32" s="74">
        <f t="shared" si="17"/>
        <v>301.8</v>
      </c>
      <c r="O32" s="74">
        <f t="shared" si="17"/>
        <v>304</v>
      </c>
      <c r="P32" s="74">
        <f t="shared" si="17"/>
        <v>302</v>
      </c>
      <c r="Q32" s="74">
        <f t="shared" si="17"/>
        <v>413.70000000000005</v>
      </c>
      <c r="R32" s="74">
        <f aca="true" t="shared" si="18" ref="R32:W32">R33+R34+R35</f>
        <v>101.1</v>
      </c>
      <c r="S32" s="74">
        <f t="shared" si="18"/>
        <v>114.8</v>
      </c>
      <c r="T32" s="74">
        <f t="shared" si="18"/>
        <v>105</v>
      </c>
      <c r="U32" s="74">
        <f t="shared" si="18"/>
        <v>110.30000000000001</v>
      </c>
      <c r="V32" s="74">
        <f t="shared" si="18"/>
        <v>105</v>
      </c>
      <c r="W32" s="74">
        <f t="shared" si="18"/>
        <v>116.6</v>
      </c>
      <c r="Y32" s="96"/>
    </row>
    <row r="33" spans="1:25" ht="18.75">
      <c r="A33" s="47"/>
      <c r="B33" s="54" t="s">
        <v>25</v>
      </c>
      <c r="C33" s="32">
        <f t="shared" si="12"/>
        <v>476.1</v>
      </c>
      <c r="D33" s="32">
        <f t="shared" si="13"/>
        <v>508.3</v>
      </c>
      <c r="E33" s="32">
        <f>D33/C33*100</f>
        <v>106.7632850241546</v>
      </c>
      <c r="F33" s="49">
        <f t="shared" si="0"/>
        <v>180</v>
      </c>
      <c r="G33" s="49">
        <f t="shared" si="1"/>
        <v>178.4</v>
      </c>
      <c r="H33" s="49">
        <f>G33/F33*100</f>
        <v>99.11111111111111</v>
      </c>
      <c r="I33" s="50">
        <f t="shared" si="10"/>
        <v>296.1</v>
      </c>
      <c r="J33" s="50">
        <f t="shared" si="11"/>
        <v>329.90000000000003</v>
      </c>
      <c r="K33" s="50">
        <f t="shared" si="16"/>
        <v>111.41506247889228</v>
      </c>
      <c r="L33" s="44">
        <v>60</v>
      </c>
      <c r="M33" s="44">
        <v>59.4</v>
      </c>
      <c r="N33" s="44">
        <v>60</v>
      </c>
      <c r="O33" s="44">
        <v>59.1</v>
      </c>
      <c r="P33" s="44">
        <v>60</v>
      </c>
      <c r="Q33" s="44">
        <v>59.9</v>
      </c>
      <c r="R33" s="44">
        <v>96.1</v>
      </c>
      <c r="S33" s="44">
        <v>112.7</v>
      </c>
      <c r="T33" s="44">
        <v>100</v>
      </c>
      <c r="U33" s="44">
        <v>104.9</v>
      </c>
      <c r="V33" s="44">
        <v>100</v>
      </c>
      <c r="W33" s="44">
        <v>112.3</v>
      </c>
      <c r="Y33" s="96"/>
    </row>
    <row r="34" spans="1:25" ht="18.75">
      <c r="A34" s="47"/>
      <c r="B34" s="54" t="s">
        <v>26</v>
      </c>
      <c r="C34" s="32">
        <f t="shared" si="12"/>
        <v>24.1</v>
      </c>
      <c r="D34" s="32">
        <f t="shared" si="13"/>
        <v>18.8</v>
      </c>
      <c r="E34" s="32">
        <f>D34/C34*100</f>
        <v>78.00829875518673</v>
      </c>
      <c r="F34" s="49">
        <f t="shared" si="0"/>
        <v>9.1</v>
      </c>
      <c r="G34" s="49">
        <f t="shared" si="1"/>
        <v>7</v>
      </c>
      <c r="H34" s="49">
        <f>G34/F34*100</f>
        <v>76.92307692307693</v>
      </c>
      <c r="I34" s="50">
        <f t="shared" si="10"/>
        <v>15</v>
      </c>
      <c r="J34" s="50">
        <f t="shared" si="11"/>
        <v>11.8</v>
      </c>
      <c r="K34" s="50">
        <f t="shared" si="16"/>
        <v>78.66666666666667</v>
      </c>
      <c r="L34" s="44">
        <v>3</v>
      </c>
      <c r="M34" s="44">
        <v>3</v>
      </c>
      <c r="N34" s="44">
        <v>3</v>
      </c>
      <c r="O34" s="44">
        <v>2</v>
      </c>
      <c r="P34" s="44">
        <v>3.1</v>
      </c>
      <c r="Q34" s="44">
        <v>2</v>
      </c>
      <c r="R34" s="44">
        <v>5</v>
      </c>
      <c r="S34" s="44">
        <v>2.1</v>
      </c>
      <c r="T34" s="44">
        <v>5</v>
      </c>
      <c r="U34" s="44">
        <v>5.4</v>
      </c>
      <c r="V34" s="44">
        <v>5</v>
      </c>
      <c r="W34" s="44">
        <v>4.3</v>
      </c>
      <c r="Y34" s="96" t="s">
        <v>83</v>
      </c>
    </row>
    <row r="35" spans="1:25" ht="18.75">
      <c r="A35" s="47"/>
      <c r="B35" s="54" t="s">
        <v>27</v>
      </c>
      <c r="C35" s="32">
        <f t="shared" si="12"/>
        <v>71.69999999999999</v>
      </c>
      <c r="D35" s="32">
        <f t="shared" si="13"/>
        <v>49</v>
      </c>
      <c r="E35" s="32">
        <f>D35/C35*100</f>
        <v>68.3403068340307</v>
      </c>
      <c r="F35" s="49">
        <f t="shared" si="0"/>
        <v>71.69999999999999</v>
      </c>
      <c r="G35" s="49">
        <f t="shared" si="1"/>
        <v>49</v>
      </c>
      <c r="H35" s="49">
        <f>G35/F35*100</f>
        <v>68.3403068340307</v>
      </c>
      <c r="I35" s="50">
        <f t="shared" si="10"/>
        <v>0</v>
      </c>
      <c r="J35" s="50">
        <f t="shared" si="11"/>
        <v>0</v>
      </c>
      <c r="K35" s="50" t="e">
        <f t="shared" si="16"/>
        <v>#DIV/0!</v>
      </c>
      <c r="L35" s="44">
        <v>23.9</v>
      </c>
      <c r="M35" s="44">
        <v>3</v>
      </c>
      <c r="N35" s="44">
        <v>23.9</v>
      </c>
      <c r="O35" s="44">
        <v>30</v>
      </c>
      <c r="P35" s="44">
        <v>23.9</v>
      </c>
      <c r="Q35" s="44">
        <v>16</v>
      </c>
      <c r="R35" s="44"/>
      <c r="S35" s="44"/>
      <c r="T35" s="44"/>
      <c r="U35" s="44"/>
      <c r="V35" s="44"/>
      <c r="W35" s="44"/>
      <c r="Y35" s="96" t="s">
        <v>85</v>
      </c>
    </row>
    <row r="36" spans="1:25" ht="31.5">
      <c r="A36" s="55"/>
      <c r="B36" s="78" t="s">
        <v>65</v>
      </c>
      <c r="C36" s="73">
        <f t="shared" si="12"/>
        <v>1544.8</v>
      </c>
      <c r="D36" s="73">
        <f t="shared" si="13"/>
        <v>2540.2</v>
      </c>
      <c r="E36" s="73">
        <f>D36/C36*100</f>
        <v>164.43552563438632</v>
      </c>
      <c r="F36" s="73">
        <f t="shared" si="0"/>
        <v>644.8</v>
      </c>
      <c r="G36" s="73">
        <f t="shared" si="1"/>
        <v>668.1</v>
      </c>
      <c r="H36" s="73">
        <f>G36/F36*100</f>
        <v>103.613523573201</v>
      </c>
      <c r="I36" s="74">
        <f t="shared" si="10"/>
        <v>900</v>
      </c>
      <c r="J36" s="74">
        <f t="shared" si="11"/>
        <v>1872.1</v>
      </c>
      <c r="K36" s="74">
        <f t="shared" si="16"/>
        <v>208.0111111111111</v>
      </c>
      <c r="L36" s="74">
        <v>214.9</v>
      </c>
      <c r="M36" s="74">
        <v>119.4</v>
      </c>
      <c r="N36" s="74">
        <v>214.9</v>
      </c>
      <c r="O36" s="74">
        <v>212.9</v>
      </c>
      <c r="P36" s="74">
        <v>215</v>
      </c>
      <c r="Q36" s="74">
        <v>335.8</v>
      </c>
      <c r="R36" s="74">
        <v>300</v>
      </c>
      <c r="S36" s="74">
        <v>794.4</v>
      </c>
      <c r="T36" s="74">
        <v>300</v>
      </c>
      <c r="U36" s="74">
        <v>275.2</v>
      </c>
      <c r="V36" s="74">
        <v>300</v>
      </c>
      <c r="W36" s="74">
        <v>802.5</v>
      </c>
      <c r="Y36" s="96"/>
    </row>
    <row r="37" spans="1:25" ht="15.75">
      <c r="A37" s="55"/>
      <c r="B37" s="56" t="s">
        <v>67</v>
      </c>
      <c r="C37" s="57"/>
      <c r="D37" s="57"/>
      <c r="E37" s="57"/>
      <c r="F37" s="57"/>
      <c r="G37" s="57"/>
      <c r="H37" s="57"/>
      <c r="I37" s="94">
        <f t="shared" si="10"/>
        <v>66</v>
      </c>
      <c r="J37" s="94">
        <f t="shared" si="11"/>
        <v>66</v>
      </c>
      <c r="K37" s="58">
        <f t="shared" si="16"/>
        <v>100</v>
      </c>
      <c r="L37" s="58"/>
      <c r="M37" s="58"/>
      <c r="N37" s="58"/>
      <c r="O37" s="58"/>
      <c r="P37" s="58"/>
      <c r="Q37" s="58"/>
      <c r="R37" s="58">
        <v>22</v>
      </c>
      <c r="S37" s="58">
        <v>22</v>
      </c>
      <c r="T37" s="58">
        <v>22</v>
      </c>
      <c r="U37" s="58">
        <v>22</v>
      </c>
      <c r="V37" s="58">
        <v>22</v>
      </c>
      <c r="W37" s="58">
        <v>22</v>
      </c>
      <c r="Y37" s="96"/>
    </row>
    <row r="38" spans="1:25" ht="15.75">
      <c r="A38" s="55"/>
      <c r="B38" s="56" t="s">
        <v>68</v>
      </c>
      <c r="C38" s="57"/>
      <c r="D38" s="57"/>
      <c r="E38" s="57"/>
      <c r="F38" s="57"/>
      <c r="G38" s="57"/>
      <c r="H38" s="57"/>
      <c r="I38" s="94">
        <f t="shared" si="10"/>
        <v>70.5</v>
      </c>
      <c r="J38" s="94">
        <f t="shared" si="11"/>
        <v>70.6</v>
      </c>
      <c r="K38" s="58">
        <f t="shared" si="16"/>
        <v>100.14184397163119</v>
      </c>
      <c r="L38" s="58"/>
      <c r="M38" s="58"/>
      <c r="N38" s="58"/>
      <c r="O38" s="58"/>
      <c r="P38" s="58"/>
      <c r="Q38" s="58"/>
      <c r="R38" s="58">
        <v>23.5</v>
      </c>
      <c r="S38" s="58">
        <v>23.6</v>
      </c>
      <c r="T38" s="58">
        <v>23.5</v>
      </c>
      <c r="U38" s="58">
        <v>23.5</v>
      </c>
      <c r="V38" s="58">
        <v>23.5</v>
      </c>
      <c r="W38" s="58">
        <v>23.5</v>
      </c>
      <c r="Y38" s="96"/>
    </row>
    <row r="39" spans="1:25" ht="15.75">
      <c r="A39" s="55"/>
      <c r="B39" s="56" t="s">
        <v>70</v>
      </c>
      <c r="C39" s="57"/>
      <c r="D39" s="57"/>
      <c r="E39" s="57"/>
      <c r="F39" s="57"/>
      <c r="G39" s="57"/>
      <c r="H39" s="57"/>
      <c r="I39" s="94">
        <f t="shared" si="10"/>
        <v>149.39999999999998</v>
      </c>
      <c r="J39" s="94">
        <f t="shared" si="11"/>
        <v>161.7</v>
      </c>
      <c r="K39" s="58">
        <f t="shared" si="16"/>
        <v>108.23293172690765</v>
      </c>
      <c r="L39" s="58"/>
      <c r="M39" s="58"/>
      <c r="N39" s="58"/>
      <c r="O39" s="58"/>
      <c r="P39" s="58"/>
      <c r="Q39" s="58"/>
      <c r="R39" s="58">
        <v>49.8</v>
      </c>
      <c r="S39" s="58">
        <v>107.1</v>
      </c>
      <c r="T39" s="58">
        <v>49.8</v>
      </c>
      <c r="U39" s="58">
        <v>14.1</v>
      </c>
      <c r="V39" s="58">
        <v>49.8</v>
      </c>
      <c r="W39" s="58">
        <v>40.5</v>
      </c>
      <c r="Y39" s="96" t="s">
        <v>84</v>
      </c>
    </row>
    <row r="40" spans="1:25" ht="15.75">
      <c r="A40" s="55"/>
      <c r="B40" s="56" t="s">
        <v>71</v>
      </c>
      <c r="C40" s="57"/>
      <c r="D40" s="57"/>
      <c r="E40" s="57"/>
      <c r="F40" s="57"/>
      <c r="G40" s="57"/>
      <c r="H40" s="57"/>
      <c r="I40" s="94">
        <f t="shared" si="10"/>
        <v>405</v>
      </c>
      <c r="J40" s="94">
        <f t="shared" si="11"/>
        <v>1084.3</v>
      </c>
      <c r="K40" s="58">
        <f t="shared" si="16"/>
        <v>267.72839506172835</v>
      </c>
      <c r="L40" s="58"/>
      <c r="M40" s="58"/>
      <c r="N40" s="58"/>
      <c r="O40" s="58"/>
      <c r="P40" s="58"/>
      <c r="Q40" s="58"/>
      <c r="R40" s="58">
        <v>135</v>
      </c>
      <c r="S40" s="58">
        <v>404.7</v>
      </c>
      <c r="T40" s="58">
        <v>135</v>
      </c>
      <c r="U40" s="58">
        <v>156.7</v>
      </c>
      <c r="V40" s="58">
        <v>135</v>
      </c>
      <c r="W40" s="58">
        <v>522.9</v>
      </c>
      <c r="Y40" s="96" t="s">
        <v>86</v>
      </c>
    </row>
    <row r="41" spans="1:25" ht="15.75">
      <c r="A41" s="55"/>
      <c r="B41" s="56" t="s">
        <v>69</v>
      </c>
      <c r="C41" s="57"/>
      <c r="D41" s="57"/>
      <c r="E41" s="57"/>
      <c r="F41" s="57"/>
      <c r="G41" s="57"/>
      <c r="H41" s="57"/>
      <c r="I41" s="94">
        <f t="shared" si="10"/>
        <v>0</v>
      </c>
      <c r="J41" s="94">
        <f t="shared" si="11"/>
        <v>114</v>
      </c>
      <c r="K41" s="58"/>
      <c r="L41" s="58"/>
      <c r="M41" s="58"/>
      <c r="N41" s="58"/>
      <c r="O41" s="58"/>
      <c r="P41" s="58"/>
      <c r="Q41" s="58"/>
      <c r="R41" s="58"/>
      <c r="S41" s="58">
        <v>114</v>
      </c>
      <c r="T41" s="58"/>
      <c r="U41" s="58"/>
      <c r="V41" s="58"/>
      <c r="W41" s="58"/>
      <c r="Y41" s="96"/>
    </row>
    <row r="42" spans="1:25" ht="18.75">
      <c r="A42" s="51"/>
      <c r="B42" s="76" t="s">
        <v>101</v>
      </c>
      <c r="C42" s="73">
        <f aca="true" t="shared" si="19" ref="C42:D44">L42+N42+P42+R42+T42+V42</f>
        <v>0</v>
      </c>
      <c r="D42" s="73">
        <f t="shared" si="19"/>
        <v>673.5</v>
      </c>
      <c r="E42" s="73">
        <v>0</v>
      </c>
      <c r="F42" s="73">
        <f aca="true" t="shared" si="20" ref="F42:G44">L42+N42+P42</f>
        <v>0</v>
      </c>
      <c r="G42" s="73">
        <f t="shared" si="20"/>
        <v>0</v>
      </c>
      <c r="H42" s="73"/>
      <c r="I42" s="74">
        <f t="shared" si="10"/>
        <v>0</v>
      </c>
      <c r="J42" s="74">
        <f t="shared" si="11"/>
        <v>673.5</v>
      </c>
      <c r="K42" s="79"/>
      <c r="L42" s="74">
        <v>0</v>
      </c>
      <c r="M42" s="74"/>
      <c r="N42" s="74">
        <v>0</v>
      </c>
      <c r="O42" s="74"/>
      <c r="P42" s="74">
        <v>0</v>
      </c>
      <c r="Q42" s="74"/>
      <c r="R42" s="74"/>
      <c r="S42" s="74">
        <v>177.4</v>
      </c>
      <c r="T42" s="74"/>
      <c r="U42" s="74">
        <v>334.6</v>
      </c>
      <c r="V42" s="74"/>
      <c r="W42" s="74">
        <v>161.5</v>
      </c>
      <c r="Y42" s="98"/>
    </row>
    <row r="43" spans="1:23" ht="18.75">
      <c r="A43" s="51"/>
      <c r="B43" s="52" t="s">
        <v>29</v>
      </c>
      <c r="C43" s="49">
        <f t="shared" si="19"/>
        <v>736.9</v>
      </c>
      <c r="D43" s="49">
        <f t="shared" si="19"/>
        <v>0</v>
      </c>
      <c r="E43" s="49">
        <f>D43/C43*100</f>
        <v>0</v>
      </c>
      <c r="F43" s="49">
        <f t="shared" si="20"/>
        <v>410.2</v>
      </c>
      <c r="G43" s="49">
        <f t="shared" si="20"/>
        <v>0</v>
      </c>
      <c r="H43" s="49">
        <f>G43/F43*100</f>
        <v>0</v>
      </c>
      <c r="I43" s="50">
        <f t="shared" si="10"/>
        <v>326.70000000000005</v>
      </c>
      <c r="J43" s="50">
        <f t="shared" si="11"/>
        <v>0</v>
      </c>
      <c r="K43" s="50">
        <f>J43/I43*100</f>
        <v>0</v>
      </c>
      <c r="L43" s="50">
        <v>136.7</v>
      </c>
      <c r="M43" s="50"/>
      <c r="N43" s="50">
        <v>136.7</v>
      </c>
      <c r="O43" s="50"/>
      <c r="P43" s="50">
        <v>136.8</v>
      </c>
      <c r="Q43" s="50"/>
      <c r="R43" s="50">
        <v>108.9</v>
      </c>
      <c r="S43" s="50"/>
      <c r="T43" s="50">
        <v>108.9</v>
      </c>
      <c r="U43" s="50"/>
      <c r="V43" s="50">
        <v>108.9</v>
      </c>
      <c r="W43" s="50"/>
    </row>
    <row r="44" spans="1:23" ht="37.5">
      <c r="A44" s="47"/>
      <c r="B44" s="77" t="s">
        <v>72</v>
      </c>
      <c r="C44" s="72">
        <f t="shared" si="19"/>
        <v>2892</v>
      </c>
      <c r="D44" s="72">
        <f t="shared" si="19"/>
        <v>3415.3</v>
      </c>
      <c r="E44" s="72">
        <f>D44/C44*100</f>
        <v>118.09474412171508</v>
      </c>
      <c r="F44" s="73">
        <f t="shared" si="20"/>
        <v>868</v>
      </c>
      <c r="G44" s="73">
        <f t="shared" si="20"/>
        <v>1198.9</v>
      </c>
      <c r="H44" s="73">
        <f>G44/F44*100</f>
        <v>138.1221198156682</v>
      </c>
      <c r="I44" s="74">
        <f t="shared" si="10"/>
        <v>2024</v>
      </c>
      <c r="J44" s="74">
        <f t="shared" si="11"/>
        <v>2216.4</v>
      </c>
      <c r="K44" s="74">
        <f>J44/I44*100</f>
        <v>109.50592885375494</v>
      </c>
      <c r="L44" s="74">
        <v>289.3</v>
      </c>
      <c r="M44" s="74">
        <v>407.9</v>
      </c>
      <c r="N44" s="74">
        <v>289.3</v>
      </c>
      <c r="O44" s="74">
        <v>463</v>
      </c>
      <c r="P44" s="74">
        <v>289.4</v>
      </c>
      <c r="Q44" s="74">
        <v>328</v>
      </c>
      <c r="R44" s="74">
        <v>668</v>
      </c>
      <c r="S44" s="74">
        <v>697.1</v>
      </c>
      <c r="T44" s="74">
        <v>678</v>
      </c>
      <c r="U44" s="74">
        <v>799.4</v>
      </c>
      <c r="V44" s="74">
        <v>678</v>
      </c>
      <c r="W44" s="74">
        <v>719.9</v>
      </c>
    </row>
    <row r="45" spans="1:23" ht="15.75">
      <c r="A45" s="59"/>
      <c r="B45" s="56" t="s">
        <v>66</v>
      </c>
      <c r="C45" s="57"/>
      <c r="D45" s="57"/>
      <c r="E45" s="60"/>
      <c r="F45" s="60"/>
      <c r="G45" s="60"/>
      <c r="H45" s="60"/>
      <c r="I45" s="94">
        <f t="shared" si="10"/>
        <v>900</v>
      </c>
      <c r="J45" s="94">
        <f t="shared" si="11"/>
        <v>777.9000000000001</v>
      </c>
      <c r="K45" s="58">
        <f>J45/I45*100</f>
        <v>86.43333333333334</v>
      </c>
      <c r="L45" s="58"/>
      <c r="M45" s="58"/>
      <c r="N45" s="58"/>
      <c r="O45" s="58"/>
      <c r="P45" s="58"/>
      <c r="Q45" s="58"/>
      <c r="R45" s="58">
        <v>300</v>
      </c>
      <c r="S45" s="58">
        <v>259.3</v>
      </c>
      <c r="T45" s="58">
        <v>300</v>
      </c>
      <c r="U45" s="58">
        <v>259.3</v>
      </c>
      <c r="V45" s="58">
        <v>300</v>
      </c>
      <c r="W45" s="58">
        <v>259.3</v>
      </c>
    </row>
    <row r="46" spans="1:23" ht="15.75">
      <c r="A46" s="59"/>
      <c r="B46" s="56" t="s">
        <v>82</v>
      </c>
      <c r="C46" s="57"/>
      <c r="D46" s="57"/>
      <c r="E46" s="60"/>
      <c r="F46" s="60"/>
      <c r="G46" s="60"/>
      <c r="H46" s="60"/>
      <c r="I46" s="94">
        <f t="shared" si="10"/>
        <v>920</v>
      </c>
      <c r="J46" s="94">
        <f t="shared" si="11"/>
        <v>1220</v>
      </c>
      <c r="K46" s="58">
        <f>J46/I46*100</f>
        <v>132.6086956521739</v>
      </c>
      <c r="L46" s="58"/>
      <c r="M46" s="58"/>
      <c r="N46" s="58"/>
      <c r="O46" s="58"/>
      <c r="P46" s="58"/>
      <c r="Q46" s="58"/>
      <c r="R46" s="58">
        <v>300</v>
      </c>
      <c r="S46" s="58">
        <v>366.7</v>
      </c>
      <c r="T46" s="58">
        <v>310</v>
      </c>
      <c r="U46" s="58">
        <v>450.6</v>
      </c>
      <c r="V46" s="58">
        <v>310</v>
      </c>
      <c r="W46" s="58">
        <v>402.7</v>
      </c>
    </row>
    <row r="47" spans="1:23" ht="15.75">
      <c r="A47" s="86"/>
      <c r="B47" s="87" t="s">
        <v>57</v>
      </c>
      <c r="C47" s="88"/>
      <c r="D47" s="88"/>
      <c r="E47" s="89"/>
      <c r="F47" s="89"/>
      <c r="G47" s="89"/>
      <c r="H47" s="89"/>
      <c r="I47" s="95">
        <f>R47+T47+V47</f>
        <v>0</v>
      </c>
      <c r="J47" s="95">
        <f>S47+U47+W47</f>
        <v>134.4</v>
      </c>
      <c r="K47" s="90"/>
      <c r="L47" s="90"/>
      <c r="M47" s="90"/>
      <c r="N47" s="90"/>
      <c r="O47" s="90"/>
      <c r="P47" s="90"/>
      <c r="Q47" s="90"/>
      <c r="R47" s="90"/>
      <c r="S47" s="90">
        <v>-39.9</v>
      </c>
      <c r="T47" s="90"/>
      <c r="U47" s="90">
        <v>174.3</v>
      </c>
      <c r="V47" s="90"/>
      <c r="W47" s="90"/>
    </row>
    <row r="48" spans="1:23" ht="37.5">
      <c r="A48" s="61" t="s">
        <v>28</v>
      </c>
      <c r="B48" s="8" t="s">
        <v>55</v>
      </c>
      <c r="C48" s="49">
        <f>L48+N48+P48+R48+T48+V48</f>
        <v>196.40000000000055</v>
      </c>
      <c r="D48" s="49">
        <f>M48+O48+Q48+S48+U48+W48</f>
        <v>59.199999999997544</v>
      </c>
      <c r="E48" s="49">
        <f>D48/C48*100</f>
        <v>30.142566191444693</v>
      </c>
      <c r="F48" s="49">
        <f>L48+N48+P48</f>
        <v>101.09999999999945</v>
      </c>
      <c r="G48" s="49">
        <f>M48+O48+Q48</f>
        <v>20.39999999999918</v>
      </c>
      <c r="H48" s="49">
        <f>G48/F48*100</f>
        <v>20.17804154302601</v>
      </c>
      <c r="I48" s="50">
        <f t="shared" si="10"/>
        <v>95.30000000000109</v>
      </c>
      <c r="J48" s="50">
        <f t="shared" si="11"/>
        <v>38.79999999999836</v>
      </c>
      <c r="K48" s="50">
        <f>J48/I48*100</f>
        <v>40.71353620146686</v>
      </c>
      <c r="L48" s="50">
        <f aca="true" t="shared" si="21" ref="L48:W48">L8-L13</f>
        <v>43.69999999999982</v>
      </c>
      <c r="M48" s="50">
        <f t="shared" si="21"/>
        <v>19.09999999999991</v>
      </c>
      <c r="N48" s="50">
        <f t="shared" si="21"/>
        <v>38.899999999999636</v>
      </c>
      <c r="O48" s="50">
        <f t="shared" si="21"/>
        <v>-19.5</v>
      </c>
      <c r="P48" s="50">
        <f t="shared" si="21"/>
        <v>18.5</v>
      </c>
      <c r="Q48" s="50">
        <f t="shared" si="21"/>
        <v>20.799999999999272</v>
      </c>
      <c r="R48" s="50">
        <f t="shared" si="21"/>
        <v>2.4000000000005457</v>
      </c>
      <c r="S48" s="50">
        <f t="shared" si="21"/>
        <v>-8.300000000000182</v>
      </c>
      <c r="T48" s="50">
        <f t="shared" si="21"/>
        <v>40.50000000000091</v>
      </c>
      <c r="U48" s="50">
        <f t="shared" si="21"/>
        <v>12.399999999999636</v>
      </c>
      <c r="V48" s="50">
        <f t="shared" si="21"/>
        <v>52.399999999999636</v>
      </c>
      <c r="W48" s="50">
        <f t="shared" si="21"/>
        <v>34.69999999999891</v>
      </c>
    </row>
    <row r="49" spans="1:23" ht="18.75">
      <c r="A49" s="24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46"/>
      <c r="S49" s="46"/>
      <c r="T49" s="46"/>
      <c r="U49" s="46"/>
      <c r="V49" s="46"/>
      <c r="W49" s="46"/>
    </row>
    <row r="50" spans="1:23" ht="18.75">
      <c r="A50" s="24"/>
      <c r="B50" s="14" t="s">
        <v>35</v>
      </c>
      <c r="C50" s="2"/>
      <c r="D50" s="2"/>
      <c r="E50" s="2"/>
      <c r="F50" s="2"/>
      <c r="G50" s="2"/>
      <c r="H50" s="2"/>
      <c r="I50" s="2"/>
      <c r="J50" s="2"/>
      <c r="K50" s="2"/>
      <c r="L50" s="15"/>
      <c r="M50" s="2" t="s">
        <v>36</v>
      </c>
      <c r="N50" s="2"/>
      <c r="O50" s="2"/>
      <c r="P50" s="2"/>
      <c r="Q50" s="2"/>
      <c r="R50" s="46"/>
      <c r="S50" s="46"/>
      <c r="T50" s="46"/>
      <c r="U50" s="46"/>
      <c r="V50" s="65" t="s">
        <v>54</v>
      </c>
      <c r="W50" s="46"/>
    </row>
    <row r="51" spans="1:23" ht="18.75">
      <c r="A51" s="24"/>
      <c r="B51" s="14"/>
      <c r="C51" s="2"/>
      <c r="D51" s="2"/>
      <c r="E51" s="2"/>
      <c r="F51" s="2"/>
      <c r="G51" s="2"/>
      <c r="H51" s="2"/>
      <c r="I51" s="2"/>
      <c r="J51" s="2"/>
      <c r="K51" s="2"/>
      <c r="L51" s="16" t="s">
        <v>31</v>
      </c>
      <c r="M51" s="2"/>
      <c r="N51" s="2"/>
      <c r="O51" s="2"/>
      <c r="P51" s="2"/>
      <c r="Q51" s="2"/>
      <c r="R51" s="46"/>
      <c r="S51" s="46"/>
      <c r="T51" s="46"/>
      <c r="U51" s="46"/>
      <c r="V51" s="46"/>
      <c r="W51" s="46"/>
    </row>
    <row r="52" spans="1:23" ht="18.75">
      <c r="A52" s="24"/>
      <c r="B52" s="66" t="s">
        <v>37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46"/>
      <c r="S52" s="46"/>
      <c r="T52" s="46"/>
      <c r="U52" s="46"/>
      <c r="V52" s="46"/>
      <c r="W52" s="46"/>
    </row>
    <row r="53" spans="1:26" ht="18.75">
      <c r="A53" s="24"/>
      <c r="B53" s="66" t="s">
        <v>38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46"/>
      <c r="S53" s="80"/>
      <c r="T53" s="80"/>
      <c r="U53" s="80"/>
      <c r="V53" s="80"/>
      <c r="W53" s="80"/>
      <c r="X53" s="80"/>
      <c r="Y53" s="80"/>
      <c r="Z53" s="80"/>
    </row>
    <row r="54" spans="1:17" ht="18.75">
      <c r="A54" s="24"/>
      <c r="B54" s="1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8.75">
      <c r="A55" s="24"/>
      <c r="B55" s="14"/>
      <c r="C55" s="2"/>
      <c r="D55" s="2"/>
      <c r="E55" s="2"/>
      <c r="F55" s="2"/>
      <c r="G55" s="2"/>
      <c r="H55" s="2"/>
      <c r="I55" s="2"/>
      <c r="J55" s="97"/>
      <c r="K55" s="2"/>
      <c r="L55" s="2"/>
      <c r="M55" s="2"/>
      <c r="N55" s="2"/>
      <c r="O55" s="2"/>
      <c r="P55" s="2"/>
      <c r="Q55" s="2"/>
    </row>
    <row r="56" spans="1:17" ht="18.75">
      <c r="A56" s="2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8.75">
      <c r="A57" s="2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8.75">
      <c r="A58" s="2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8.75">
      <c r="A59" s="2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8.75">
      <c r="A60" s="2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8.75">
      <c r="A61" s="2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8.75">
      <c r="A62" s="2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8.75">
      <c r="A63" s="2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8.75">
      <c r="A64" s="2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8.75">
      <c r="A65" s="2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8.75">
      <c r="A66" s="2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8.75">
      <c r="A67" s="2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8.75">
      <c r="A68" s="2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8.75">
      <c r="A69" s="2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8.75" customHeight="1">
      <c r="A70" s="2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8.75">
      <c r="A71" s="2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8.75">
      <c r="A72" s="2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8.75">
      <c r="A73" s="2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8.75">
      <c r="A74" s="2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8.75">
      <c r="A75" s="2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8.75">
      <c r="A76" s="2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8.75">
      <c r="A77" s="2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8.75">
      <c r="A78" s="2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8.75">
      <c r="A79" s="2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8.75">
      <c r="A80" s="2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8.75">
      <c r="A81" s="2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8.75">
      <c r="A82" s="2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8.75">
      <c r="A83" s="2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8.75">
      <c r="A84" s="2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8.75">
      <c r="A85" s="2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8.75">
      <c r="A86" s="2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8.75">
      <c r="A87" s="2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8.75">
      <c r="A88" s="2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8.75">
      <c r="A89" s="2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8.75">
      <c r="A90" s="2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8.75">
      <c r="A91" s="2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8.75">
      <c r="A92" s="2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8.75">
      <c r="A93" s="2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8.75">
      <c r="A94" s="2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8.75">
      <c r="A95" s="2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8.75">
      <c r="A96" s="2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8.75">
      <c r="A97" s="2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8.75">
      <c r="A98" s="2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8.75">
      <c r="A99" s="2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8.75">
      <c r="A100" s="2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8.75">
      <c r="A101" s="2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8.75">
      <c r="A102" s="2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8.75">
      <c r="A103" s="2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8.75">
      <c r="A104" s="2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8.75">
      <c r="A105" s="2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8.75">
      <c r="A106" s="2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8.75">
      <c r="A107" s="2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8.75">
      <c r="A108" s="2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8.75">
      <c r="A109" s="2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8.75">
      <c r="A110" s="2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8.75">
      <c r="A111" s="2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8.75">
      <c r="A112" s="2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8.75">
      <c r="A113" s="2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8.75">
      <c r="A114" s="2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8.75">
      <c r="A115" s="2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8.75">
      <c r="A116" s="2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8.75">
      <c r="A117" s="2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8.75">
      <c r="A118" s="2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8.75">
      <c r="A119" s="2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8.75">
      <c r="A120" s="2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</sheetData>
  <sheetProtection/>
  <mergeCells count="16">
    <mergeCell ref="P6:Q6"/>
    <mergeCell ref="B6:B7"/>
    <mergeCell ref="L6:M6"/>
    <mergeCell ref="N6:O6"/>
    <mergeCell ref="F6:H6"/>
    <mergeCell ref="I6:K6"/>
    <mergeCell ref="V1:W1"/>
    <mergeCell ref="R6:S6"/>
    <mergeCell ref="T6:U6"/>
    <mergeCell ref="V6:W6"/>
    <mergeCell ref="A2:W2"/>
    <mergeCell ref="A3:W3"/>
    <mergeCell ref="A4:W4"/>
    <mergeCell ref="P1:Q1"/>
    <mergeCell ref="A6:A7"/>
    <mergeCell ref="C6:E6"/>
  </mergeCells>
  <printOptions/>
  <pageMargins left="0.5511811023622047" right="0" top="0.3937007874015748" bottom="0" header="0.5118110236220472" footer="0.35433070866141736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Glbuh</cp:lastModifiedBy>
  <cp:lastPrinted>2019-10-22T07:55:23Z</cp:lastPrinted>
  <dcterms:created xsi:type="dcterms:W3CDTF">2016-03-23T14:34:44Z</dcterms:created>
  <dcterms:modified xsi:type="dcterms:W3CDTF">2019-10-22T07:55:28Z</dcterms:modified>
  <cp:category/>
  <cp:version/>
  <cp:contentType/>
  <cp:contentStatus/>
</cp:coreProperties>
</file>