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5600" windowHeight="8448" activeTab="0"/>
  </bookViews>
  <sheets>
    <sheet name="Лист1" sheetId="1" r:id="rId1"/>
  </sheets>
  <definedNames>
    <definedName name="_xlnm.Print_Titles" localSheetId="0">'Лист1'!$4:$4</definedName>
    <definedName name="_xlnm.Print_Area" localSheetId="0">'Лист1'!$A$1:$R$224</definedName>
  </definedNames>
  <calcPr fullCalcOnLoad="1"/>
</workbook>
</file>

<file path=xl/sharedStrings.xml><?xml version="1.0" encoding="utf-8"?>
<sst xmlns="http://schemas.openxmlformats.org/spreadsheetml/2006/main" count="308" uniqueCount="273">
  <si>
    <t>№ з/п</t>
  </si>
  <si>
    <t xml:space="preserve"> </t>
  </si>
  <si>
    <t xml:space="preserve"> ВСЬОГО:</t>
  </si>
  <si>
    <t>грн.</t>
  </si>
  <si>
    <t>Розподілено</t>
  </si>
  <si>
    <t>КПКВ</t>
  </si>
  <si>
    <t>КЕКВ</t>
  </si>
  <si>
    <t>Центр творчості відділу освіти: придбання радіомікрофону - 5000, картриджів (2шт.) - 2000, флешки (6 шт.) - 3000, музикального центру - 5000</t>
  </si>
  <si>
    <t>ДНЗ № 18: вимощення бруківкою  подвір'я закладу</t>
  </si>
  <si>
    <t>ЗШ № 7: проведення робіт по виконанню поточного ремонту покрівлі тиру</t>
  </si>
  <si>
    <t>КНП "ЦПМСД": заміна вхідних дверей амбулаторії №8</t>
  </si>
  <si>
    <t>ЗШ № 4: придбання взуття для команди, яка бере участь у військово-патріотичній грі "Сокіл (Джура)"</t>
  </si>
  <si>
    <t>КНП "ЦПМСД": заміна 2 вікон амбулаторії № 8</t>
  </si>
  <si>
    <t>ЗШ № 19: подарунки для учасників міського турніру з військово-прикладних видів спорту</t>
  </si>
  <si>
    <t>ЗШ № 3: придбання сушилок для рук (3шт.) - 4000, передплата електронного видання для підвищення кваліфікації педагогічного персоналу - 2952</t>
  </si>
  <si>
    <t>ДМШ № 3: придбання меблів для музичного класу</t>
  </si>
  <si>
    <t xml:space="preserve">ПНЗ "ДЮСШ": придбання волейбольних м'ячів (5 шт.) </t>
  </si>
  <si>
    <t>ЗШ № 19: придбання макету автомату АКМС</t>
  </si>
  <si>
    <t xml:space="preserve">КНП «Центр первинної медико-санітарної допомоги»: придбання 12-ти канального електрокардіографа </t>
  </si>
  <si>
    <t xml:space="preserve">ФСК ім. В.М.Шкуренко: придбання човна-каяка з карбон кевлару </t>
  </si>
  <si>
    <t>липень</t>
  </si>
  <si>
    <t>серпень</t>
  </si>
  <si>
    <t>вересень</t>
  </si>
  <si>
    <t>листопад</t>
  </si>
  <si>
    <t>Передбачено коштів- 47 сесія</t>
  </si>
  <si>
    <t>ЗШ № 6: придбаня меблів для актової зали</t>
  </si>
  <si>
    <t>ЗШ № 4: придбання форми для участі в змаганнях "Сокіл (Джура)"</t>
  </si>
  <si>
    <t>2210, 2240</t>
  </si>
  <si>
    <t>ЗШ № 1 на придбання лінолеуму для підлоги</t>
  </si>
  <si>
    <t xml:space="preserve">2210, 3110 </t>
  </si>
  <si>
    <t>Мистецька школа № 1: придбання світильників</t>
  </si>
  <si>
    <t>Придбання зі встановленням дитячого майданчика (гойдалки) по вул. Центральна, 40</t>
  </si>
  <si>
    <t>ДНЗ № 2: придбання інтерактивної дошки</t>
  </si>
  <si>
    <t>ДНЗ № 2: придбання розвиваючих іграшок</t>
  </si>
  <si>
    <t>Поточний ремонт тротуарної доріжки від будинку№ 44 по вул. Центральна до ТП</t>
  </si>
  <si>
    <t>придбання зі встановленням дитячого майданчика (гойдалки подвійної, гірки, качалки, каруселі, спортивного комплексу для підлітків та дорослих) по вул. Гагаріна, 36, 38</t>
  </si>
  <si>
    <t xml:space="preserve">КЗ «Мистецька школа № 2» на придбання сценічної завіси для концертної зали </t>
  </si>
  <si>
    <t>КЗ "Павлоградський пологовий будинок": придбання тонометрів (14 шт.)</t>
  </si>
  <si>
    <t>ЗШ № 4: заміна дверей до їдальні та медичного пункта</t>
  </si>
  <si>
    <t>Бібліотека сімейного читання № 4: придбання будівельних матеріалів (фарби) для підлоги</t>
  </si>
  <si>
    <t>ДНЗ № 61: заміна дверей евакуаційних виходів</t>
  </si>
  <si>
    <t>ДНЗ № 53: заміна дверей евакуаційних виходів</t>
  </si>
  <si>
    <t>КНП "ЦПМСД": придбання вхідної двері у амбулаторію № 8</t>
  </si>
  <si>
    <t xml:space="preserve">Центр позашкільної роботи: придбання енергозбергаючих вікон (4 шт.) </t>
  </si>
  <si>
    <t>ДНЗ № 65:  придбання енергозберігаючих лампочок – 1000 грн., комплектів постільної білизни (30 шт.) – 6000 грн.</t>
  </si>
  <si>
    <t>Павлоградська міська лікарня № 4: придбання господарських товарів для відділення гемодіалізу</t>
  </si>
  <si>
    <t>ЗШ № 7: придбання спортивного інвентаря</t>
  </si>
  <si>
    <t>Мистецька школа № 1: будівельні матеріали для ремонту стелі (спортивно-бальна секція)</t>
  </si>
  <si>
    <t>ДЮСШ: проведення поточного ремонту фундаменту будівлі по пров. Музейний, 1а</t>
  </si>
  <si>
    <t>ЗШ № 15: придбання пластикових вікон (3 шт.)</t>
  </si>
  <si>
    <t xml:space="preserve">ЗШ № 2: придбання стільців (35 шт.)  для актової зали </t>
  </si>
  <si>
    <t>Придбання медичного обладнання для пологового будинку</t>
  </si>
  <si>
    <t>ЗШ № 5: придбання макету автомата для військово-патріотичного виховання учнів</t>
  </si>
  <si>
    <t xml:space="preserve">ЗШ № 12: придбання мультимедійної дошки </t>
  </si>
  <si>
    <t>ФСК ім. В.М.Шкуренко: придбання весел (4шт. по 1970 грн., 4 шт. по 1630 грн.) для човнів-каяків</t>
  </si>
  <si>
    <t>ДНЗ № 3: придбання ноутбука</t>
  </si>
  <si>
    <t>ЗШ № 11: придбання інтерактивної дошки з мультимедійним проектором</t>
  </si>
  <si>
    <t xml:space="preserve">Центр творчості відділу освіти: придбання ноутбука </t>
  </si>
  <si>
    <t>Придбання комп'ютера з програмним забезпеченням для КЗ "Павлоградський пологовий будинок"</t>
  </si>
  <si>
    <t xml:space="preserve">ФСК ім. В.М.Шкуренко: придбання човна-каяка зі склопластику </t>
  </si>
  <si>
    <t xml:space="preserve">Придбання радіосистеми для озвучення вистав театру </t>
  </si>
  <si>
    <t>КП «Павлоградсвітло»: заміна ліхтарів зовнішнього освітлення та проводів під’єднання по вул. Кирила Синельника, пр. Берестовий та вул. Бабенко</t>
  </si>
  <si>
    <t>Розробка ПКД по капітальному ремонту вимощення житлового будинку по вул. Поштова, 2</t>
  </si>
  <si>
    <t>ЗШ № 9: придбання меблів (шаф) для початкових класів</t>
  </si>
  <si>
    <t xml:space="preserve">ЗШ № 15: придбання вікон (3шт.) </t>
  </si>
  <si>
    <t xml:space="preserve">ЗШ № 16: придбання ноутбуків (3шт.) </t>
  </si>
  <si>
    <t xml:space="preserve">ЗШ № 18 (школа з інтернатним відділенням) на придбання інтерактивної дошки </t>
  </si>
  <si>
    <t>ПКД з об'єкту "Реконструкція бульвару козацької слави"</t>
  </si>
  <si>
    <t>КНП "ЦПМСД": заміна 3 вікон амбулаторії № 8</t>
  </si>
  <si>
    <t>УКГБ: придбання урн - 3850, лавок - 1500</t>
  </si>
  <si>
    <t>Виконком капітальний ремонт приміщення по вул.Центральна 90 (роботи)</t>
  </si>
  <si>
    <t>УКГБ: благоустрій дитячого майданчика  по вул.Соборна, 123 КП "Затишне місто"</t>
  </si>
  <si>
    <t>УКГБ: поточний ремонт прибудинкової території вул.Соборна, 46</t>
  </si>
  <si>
    <t>УКГБ:  придбання дитячих ігрових елементів (4 од), лавок (14 од) для мкр.Шахтобудівників</t>
  </si>
  <si>
    <t>ЗШ № 1: придбання радіомікрофону</t>
  </si>
  <si>
    <t>ЗШ № 16: придбання комп'ютера</t>
  </si>
  <si>
    <t>.0150</t>
  </si>
  <si>
    <t>УКГБ: благоустрій прибудинкової території - придбання урн і лавок по вул. Нова, 7</t>
  </si>
  <si>
    <t>Придбання нащільників металевих ЗШ № 12</t>
  </si>
  <si>
    <t>УКГБ:  заміна підїздних вікон по вул. Ватутіна, 22</t>
  </si>
  <si>
    <t>Придбання бетонних вуличних квітників для ОСББ "35-ї Дивізії, 4"</t>
  </si>
  <si>
    <t>УКГБ: придбання урн (8 шт.) -2800, лавок (8 шт.) - 6400</t>
  </si>
  <si>
    <t>Придбання будівельних матеріалів для проведення поточного ремонту сходів Павлоградського міського ліцею</t>
  </si>
  <si>
    <t>УКГБ: придбання лавок для дитячого майданчика по вул.Соборній, 123</t>
  </si>
  <si>
    <t>УКГБ: вивіз стихійного звалища  по вул.Менделеєва КП "Затишне місто"</t>
  </si>
  <si>
    <t>ЗШ № 16: придбання ноутбуків (2 шт.)</t>
  </si>
  <si>
    <t>ЗШ № 8: придбання тканини для пошиву військової форми для кабінету "Захист Вітчизни"</t>
  </si>
  <si>
    <t xml:space="preserve">ЗШ № 11: придбання тканини для пошиву українських національних костюмів </t>
  </si>
  <si>
    <t>Аналіз використання коштів, виділених депутатами Павлоградської міської ради на виконання доручень виборців у 2019 році</t>
  </si>
  <si>
    <t>КЗ "Павлоградський пологовий будинок": придбання ноутбуків 2 шт.</t>
  </si>
  <si>
    <t>Придбання лінолеуму для 1 класу НУШ ЗШ № 15</t>
  </si>
  <si>
    <t>Передбачено коштів- 49 семія</t>
  </si>
  <si>
    <t>Виконком капітальний ремонт приміщення по вул.Центральна, 90 (роботи)</t>
  </si>
  <si>
    <t>ЗШ № 7: придбання ноутбуків (2 шт.)</t>
  </si>
  <si>
    <t>ДНЗ № 15: поточний ремонт покрівлі (частково)</t>
  </si>
  <si>
    <t xml:space="preserve">ФСК ім. В.М.Шкуренко: придбання форми для збірної з бадмінтону </t>
  </si>
  <si>
    <t>ЗШ № 8: встановлення вікон - 10000</t>
  </si>
  <si>
    <t>Відділ освіти: придбання ноутбуку</t>
  </si>
  <si>
    <t>.0160</t>
  </si>
  <si>
    <t>Відділ освіти: придбання мультимедійного проектору та обладнання до нього</t>
  </si>
  <si>
    <t>УКГБ: придбання ігрового комплексу Kiddie для встановлення за адресою вул.Західнодонбаська, 45</t>
  </si>
  <si>
    <t>ПНЗ «Дитячо-юнацька спортивна школа» ПМР для проведення поточного ремонту фундаменту будівлі по пров. Музейний, 1а</t>
  </si>
  <si>
    <t xml:space="preserve">УКГБ: придбання зі встановленням дитячого майданчика (гірка з  драбиною) по вул. Героїв України (Садовніченко), 3, 5 </t>
  </si>
  <si>
    <t>УКГБ: придбання зі встановленням дитячого майданчика (рукохід, лавочки, урни)  по вул. Героїв України (Садовніченко), 3, 5</t>
  </si>
  <si>
    <t>ДНЗ № 3: придбання, акустичної системи, кабелю -2000, заміна вікна -8000 (зі змінами)</t>
  </si>
  <si>
    <t xml:space="preserve">ЗШ№ 2: заміна вхідних дверей </t>
  </si>
  <si>
    <t>КБУ «ФСК ім. В.М. Шкуренко» на придбання неопренових костюмів для веслувального слалому у кількості 5 комплектів</t>
  </si>
  <si>
    <t>Придбання будівельних матеріалів для КНП "Центр первинної медико-санітарної допомоги"</t>
  </si>
  <si>
    <t>КНП "Павлоградська міська лікарня № 4": придбання біохімічного аналізатору</t>
  </si>
  <si>
    <t xml:space="preserve">Поточний ремонт бруківкою доріжки вздовж ДНЗ № 60 </t>
  </si>
  <si>
    <t>Придбання мультимедійного проектору для відділу освіти міської ради</t>
  </si>
  <si>
    <t>Придбання зі встановленням павільйону на зупинці громадського транспорту у мікрорайоні Залізничний</t>
  </si>
  <si>
    <t>Придбання будівельних матеріалів для Павлоградського міського ліцею</t>
  </si>
  <si>
    <t>ЗШ № 9 на придбання подарунків для нагородження учнів за високі досягнення в рамках щорічної церемонії «Тріумф-2019»</t>
  </si>
  <si>
    <t xml:space="preserve">ЗШ № 12: придбання шкільних дошок </t>
  </si>
  <si>
    <t xml:space="preserve">ДЮСШ: поточний ремонт фундаменту будівлі по пров. Музейний, 1а </t>
  </si>
  <si>
    <t xml:space="preserve">УКГБ: поточний ремот прибудинкової території за адресою вул. Нова, 6 </t>
  </si>
  <si>
    <t>Придбання слаломного спорядження (каяка) для ФСК ім. В.М.Шкуренко</t>
  </si>
  <si>
    <t>Придбання призів для переможців змагань зі стрит воркауту</t>
  </si>
  <si>
    <t>УКГБ: поточний ремонт прибудинкової дороги по вул. Ватутіна, 20</t>
  </si>
  <si>
    <t>УКГБ: придбання лавок</t>
  </si>
  <si>
    <t>УКГБ: придбання дитячих ігрових елементів</t>
  </si>
  <si>
    <t>НВК № 14: придбання телевізора</t>
  </si>
  <si>
    <t>Придбання дверей - 7000, аккумулятора для судомодельного гуртку Палаца творчості дітей і юнацтва - 3000</t>
  </si>
  <si>
    <t>Придбання гідрокостюмів для участі збірної ФСК ім. В.М.Шкуренко у кубці України</t>
  </si>
  <si>
    <t>Придбання будівельних матеріалів для поточного ремонту ЗШ № 8</t>
  </si>
  <si>
    <t>УКГБ: придбання ігрових елементів для дитячого майданчика</t>
  </si>
  <si>
    <t xml:space="preserve">Проведення поточного ремонту та придбання меблів для актової зали ЗШ № 6 </t>
  </si>
  <si>
    <t>УКГБ: придбання вуличних бетонних урн (8шт.)</t>
  </si>
  <si>
    <t>Поповнення статутного капіталу КП «Павлоградводоканал» для виконання робіт по переведенню свердловини питної води по                         вул. Дніпровська, 565а в автоматичний режим</t>
  </si>
  <si>
    <t>УКГБ: поточний ремот прибудинкової території за адресою вул. Центральна, 19</t>
  </si>
  <si>
    <t>Передбачено коштів - 51 сесія</t>
  </si>
  <si>
    <t>ФСК ім. В.М.Шкуренко: на придбання спортивного інвентарю та обладнання, на придбання спортивного обладнання, меблів і господарчих товарів (зі змінами)</t>
  </si>
  <si>
    <t>Передбачено коштів-52 сесія</t>
  </si>
  <si>
    <t>Поточний ремонт прибудинкових територій по  вул. Промислова, 22, 28, 26, 30, 32, 36, 18, Кравченко, 3, 5</t>
  </si>
  <si>
    <t>Поточний ремонт зовнішнього освітлення   КП "Павлоград-Світло" по вул. Коцюбинського, Гончара, Можайського</t>
  </si>
  <si>
    <t>Передбачено коштів (сесія серпень)</t>
  </si>
  <si>
    <t>Придбання каруселі та лавок</t>
  </si>
  <si>
    <t>2210/3110</t>
  </si>
  <si>
    <t>Придбання гойдалки, рукохід, гірки дитячої, лавок на бетонній основі по вул.Підгірна  17, 18, 20, 12, 3, 1,8 та проспекту Шахтобудівників 12</t>
  </si>
  <si>
    <t>Придбання дитячих рушників в ДНЗ № 6</t>
  </si>
  <si>
    <t>Придбання паркетної дошки МШ № 3</t>
  </si>
  <si>
    <t>Придбання зі встановленням дитячого ігрового майданчика по вул.Балашовська, 11</t>
  </si>
  <si>
    <t>Придбання стільців МШ № 3</t>
  </si>
  <si>
    <t>Передбачено коштів- вересень</t>
  </si>
  <si>
    <t xml:space="preserve">Поточний ремонт асфальтного покриття по вул.Сташкова, 9 </t>
  </si>
  <si>
    <t>Придбання альтанки по вул.Балашовська</t>
  </si>
  <si>
    <t>Центр позашкільної роботи: придбання принтеру -5000, канцтоварів, господарських товарів та обладнання - 9000</t>
  </si>
  <si>
    <t>Придбання телевізора для ЗШ № 15</t>
  </si>
  <si>
    <t>Придбання жалюзей та маркерної дошки для ЗШ № 11</t>
  </si>
  <si>
    <t xml:space="preserve">Придбання меблів для дошкільнят у групу короткотривалого перебування ЗШ № 18 з інтернатним відділенням </t>
  </si>
  <si>
    <t>Поточний ремонт асфальтного покриття прибудинкової території за адресою вул. Заводська, 17</t>
  </si>
  <si>
    <t xml:space="preserve">Центр позашкільної роботи: придбання комплектів шин для картингу (3шт.) для гуртку "Хартингістів" </t>
  </si>
  <si>
    <t>Придбання літератури для методкабінету</t>
  </si>
  <si>
    <t>Придбання зі встановленням дитячого ігрового майданчика по вул. Горького, 151</t>
  </si>
  <si>
    <t>Придбання шахів КБУ ФСК ім.В.М.Шкуренко</t>
  </si>
  <si>
    <t>ЦПМСД: заміна вікон в амбулаторії № 8</t>
  </si>
  <si>
    <t>Поточний ремонт асфальтового покриття Прибудинкової території за адресою вул. Дніпровська, 416, 418, 420, вул. Балашовська, 9/11</t>
  </si>
  <si>
    <t>ЗШ № 9: придбання комп'ютерів -27091, канцтоварів та миючих - 2909 (зі змінами)</t>
  </si>
  <si>
    <t>КП «Павлоград-Світло»: освітлення пров.Фрунзе та пров.Хуторський</t>
  </si>
  <si>
    <t>ЗШ № 1: придбання мікрофона</t>
  </si>
  <si>
    <t>ЗШ № 11: Поточний ремонт тротуарної доріжки від ЗШ № 11 до вул. Кільцева (зі змінами)</t>
  </si>
  <si>
    <t>Придбання обладнання для оснащення кабінету тифлопедагога для КУ "ПІРЦ"</t>
  </si>
  <si>
    <t xml:space="preserve">Придбання меблів для ЗШ № 15 </t>
  </si>
  <si>
    <t>Передбачено коштів жовтень-</t>
  </si>
  <si>
    <t>"Затишне місто": поточний ремонт дороги біля буд.Героїв України,12  (зі змінами)</t>
  </si>
  <si>
    <t>3110, 2210</t>
  </si>
  <si>
    <t>ДНЗ № 30: придбання пральної машини, обладнання для медичного кабінету (зі змінами)</t>
  </si>
  <si>
    <t>Спорт</t>
  </si>
  <si>
    <t>Здрав</t>
  </si>
  <si>
    <t>Культура</t>
  </si>
  <si>
    <t xml:space="preserve">Придбання дитячих ігрових елементів по вул.Преображенська, 4 </t>
  </si>
  <si>
    <t>ДНЗ № 1: придбання холодильників (2шт.), кондиціонера, побутові прилади (зі змінами)</t>
  </si>
  <si>
    <t>2210, 3110</t>
  </si>
  <si>
    <t>Освіта</t>
  </si>
  <si>
    <t>Поточний ремонт дороги біля будинку по вул. Промислова,22</t>
  </si>
  <si>
    <t>2210/ 3110</t>
  </si>
  <si>
    <t>Надзв</t>
  </si>
  <si>
    <t xml:space="preserve">УКГБ: встановлення навісів для облаштування колонки питної води по вул. Т.Федоровій,5, вул. Західнодонбаська, 35 </t>
  </si>
  <si>
    <t xml:space="preserve">Проведення спилу аварійних дерев за адресами вул. Західнодонбаська 11/1, 35, 43 </t>
  </si>
  <si>
    <t>Передбачено згідно плану</t>
  </si>
  <si>
    <t xml:space="preserve">Залишок невикористаних розподілених коштів </t>
  </si>
  <si>
    <t>Напрями використання коштів</t>
  </si>
  <si>
    <t>УКГБ</t>
  </si>
  <si>
    <t>Придбання вікна для ДНЗ № 11 (группа 7)</t>
  </si>
  <si>
    <t>Центр позашкільної роботи: придбання ноутбука  для роботи гуртка "Нестандарт"</t>
  </si>
  <si>
    <t>Придбання елементів для дитячих ігрових майданчиків</t>
  </si>
  <si>
    <t>Відділ з питань НС та ЦЗН: поточний ремонт приміщень за адресою вул. Г.Світличної, 50 - 12600, будівельні матеріали - 4400 (зі змінами)</t>
  </si>
  <si>
    <t>Придбання парт і стільців для першокласників ЗШ № 4 (зі змінами)</t>
  </si>
  <si>
    <t>Придбання стільців для кабінету обслуговуючої праці ЗШ № 11</t>
  </si>
  <si>
    <t>УКГБ: придбання зі встановленням дитячого ігрового майданчика по  вул. І.Богуна</t>
  </si>
  <si>
    <t>Центр позашкільної роботи: придбання лавок (6шт.) - 5000, крючки - 3900, енергозберігаючих вікон (2шт.) - 8428, лінолеума - 4000, будівельних матеріалів - 4000, світильників - 2000 для кабінету № 5, будівельних матеріалів для ремонту роздягальні гурту "ХОРС" - 1572 (зі змінами)</t>
  </si>
  <si>
    <t>Заміна вікон Павлоградського міського ліцею (перерозподлено з УКГБ: поточний ремонт пішохідної доріжки вздовж ДНЗ № 18)</t>
  </si>
  <si>
    <t>Передбачено коштів листолпад</t>
  </si>
  <si>
    <t>Придбання лінолеуму в сумі 8000 грн. та спортивного обладнання в сумі 1800 грн. для інтернатного відділення ЗШ № 18</t>
  </si>
  <si>
    <t>Придбання польової форми та спорядження для військово-патріотичного клубу «Джура» КПНЗ «Центр позашкільної освіти»</t>
  </si>
  <si>
    <t xml:space="preserve">Придбання спортивного спорядження для КБУ «ФСК ім. В.М. Шкуренко» </t>
  </si>
  <si>
    <t>Придбання лавок та урн для благоустрою території за адресою вул. Балашовська, 9, 11, 13 та вул. Малиновського, 1, 3</t>
  </si>
  <si>
    <t xml:space="preserve">КУ "ПІРЦ": придбання шкільних лав (5 шт.), офісних стільців (11 шт.) </t>
  </si>
  <si>
    <t>Державне управління</t>
  </si>
  <si>
    <t>Охорона здоров'я</t>
  </si>
  <si>
    <t>Житлово-комунальне господарство</t>
  </si>
  <si>
    <t>Придбання пісочниць з кришкою (2шт.) для встановлення за адресою вул. Підгірна, 1, 8 - 10500, рукоходів (2 шт.) для встановлення за адресою вул. Підгірна, 9, 11 - 9500</t>
  </si>
  <si>
    <t>Залишок нерозподілених коштів</t>
  </si>
  <si>
    <t>Абдулова М.В.</t>
  </si>
  <si>
    <t>Аматов Є.В.</t>
  </si>
  <si>
    <t>Бакала А.О.</t>
  </si>
  <si>
    <t>Батуринець О.В.</t>
  </si>
  <si>
    <t>Береза О.С.</t>
  </si>
  <si>
    <t>Бородіна Г.М.</t>
  </si>
  <si>
    <t>Бочковский В.А.</t>
  </si>
  <si>
    <t>Бутенко О.В.</t>
  </si>
  <si>
    <t>Глинчак Л.В.</t>
  </si>
  <si>
    <t>Горбань О.В.</t>
  </si>
  <si>
    <t>Громаков М.В.</t>
  </si>
  <si>
    <t>Жилкіна В.В.</t>
  </si>
  <si>
    <t>Зінько І.В.</t>
  </si>
  <si>
    <t>Карнета П.А.</t>
  </si>
  <si>
    <t>Кириченко С.М.</t>
  </si>
  <si>
    <t>Ковбаса П.М.</t>
  </si>
  <si>
    <t>Ковпак В.О.</t>
  </si>
  <si>
    <t>Кравченко Л.О.</t>
  </si>
  <si>
    <t>Криворучко Ю.В.</t>
  </si>
  <si>
    <t>Кукарін О.М.</t>
  </si>
  <si>
    <t>Лаппо Н.І.</t>
  </si>
  <si>
    <t>Метелиця І.С.</t>
  </si>
  <si>
    <t>Назаренко Л.О.</t>
  </si>
  <si>
    <t>Наумов С.М.</t>
  </si>
  <si>
    <t>Перепечай Н.М.</t>
  </si>
  <si>
    <t>Петренко О.М.</t>
  </si>
  <si>
    <t>Приходько Д.В.</t>
  </si>
  <si>
    <t>Радіонов О.М.</t>
  </si>
  <si>
    <t>Рєзніков О.Б.</t>
  </si>
  <si>
    <t>Соловйов Р.О.</t>
  </si>
  <si>
    <t>Тєрєхов Є.Е.</t>
  </si>
  <si>
    <t>Тіщенко С.О.</t>
  </si>
  <si>
    <t>Третяк Г.В.</t>
  </si>
  <si>
    <t>Уманська Т.О.</t>
  </si>
  <si>
    <t>Чекалін В.В.</t>
  </si>
  <si>
    <t>Чернецький А.В.</t>
  </si>
  <si>
    <t>ПІП Депутата</t>
  </si>
  <si>
    <t xml:space="preserve">На погашення заборгованості за природний газ перед НАК "Нафтогаз України" </t>
  </si>
  <si>
    <t>ЗШ № 12: поточний ремонт частини коридору першого поверху</t>
  </si>
  <si>
    <t>ЗШ № 19: придбання швейної машинки - 6000, ноутбука - 11000</t>
  </si>
  <si>
    <t xml:space="preserve">ЗШ № 1: придбання меблів для навчальної кімнати </t>
  </si>
  <si>
    <t xml:space="preserve">ДНЗ № 65: придбання та встановлення міжкімнатних дверей </t>
  </si>
  <si>
    <t xml:space="preserve">ДНЗ № 65: придбання холодильника на кухню - 9599, енергозберігаючих ламп - 2401 (зі змінами) </t>
  </si>
  <si>
    <t>Павлоградська міська лікарня № 4:: придбання зі встановленням кондиціонеру</t>
  </si>
  <si>
    <t xml:space="preserve">Павлоградська міська лікарня № 4: придбання будматеріалів, електротоварів </t>
  </si>
  <si>
    <t>Павлоградська міська лікарня № 4: придбання ноутбука для терапевтичного відділення</t>
  </si>
  <si>
    <t>Павлоградська міська лікарня № 4: придбання холодильника для відділення кардіології</t>
  </si>
  <si>
    <t>Придбання: будівельних матеріалів для поточного ремонту Павлоградського міського ліцею - 10000, встановлення вікна для ЗШ № 8 - 10000</t>
  </si>
  <si>
    <t>Центральна дитяча бібліотека: придбання стелажів</t>
  </si>
  <si>
    <t>Освіта (метод кабінет): придбання методичної літератури</t>
  </si>
  <si>
    <t>ПНЗ «ДЮСШ»: придбання кріплень для відливної системи будівлі по вул. Ушинського,12</t>
  </si>
  <si>
    <t xml:space="preserve">Заміна вікон (2 шт.) у ДНЗ №  30 </t>
  </si>
  <si>
    <t>Придбання бетоних урн (6 шт.) для внутрішньобудинкового двору буд. 5, 10, 11, 12, 20 по вул. Верстатобудівників</t>
  </si>
  <si>
    <t>Придбання костюмів для колективу "Восторг" МКДЦ</t>
  </si>
  <si>
    <t xml:space="preserve">Придбання костюмів (18шт.) для учасників народного вокального ансамблю "Горлиця" МКДЦ </t>
  </si>
  <si>
    <t>Придбання з установкою радіаторів (10 шт.) для ДНЗ № 30</t>
  </si>
  <si>
    <t xml:space="preserve">УКГБ: придбання ігрових елементівдля встановлення на вул.Ливарна, 5,18 </t>
  </si>
  <si>
    <t xml:space="preserve">УКГБ: придбання  ігрових елементів для встановлення на вул.Ливарна, 5,18 </t>
  </si>
  <si>
    <t xml:space="preserve">Придбання меблів для актового залу в ЗШ № 6 </t>
  </si>
  <si>
    <t>ЗШ № 11: придбання машинок швейних (5шт.) (зі змінами)</t>
  </si>
  <si>
    <t>ЗШ № 11:  придбання  мультимедійного проектору (2 шт.)</t>
  </si>
  <si>
    <t>Придбання дитячого майданчика для встановлення по вул. Преображенська, 12</t>
  </si>
  <si>
    <t>Придбання ігрових елементів спортивно-ігрового майданчику</t>
  </si>
  <si>
    <t>ЗШ № 18: асфальтове покриття тротуарних доріжок у дворі гуртожитку інтернатного відділення - 28000, телевізорів (2шт.) для інтернатного відділення ЗШ № 18 - 12000</t>
  </si>
  <si>
    <t>Виконком капітальний ремонт приміщення по вул.Центральна 90</t>
  </si>
  <si>
    <t>Придбання спортивного інвентаря для ЗШ № 18</t>
  </si>
  <si>
    <t xml:space="preserve">Придбання дверей (3 шт.) для установки в класах ЗШ № 18 </t>
  </si>
  <si>
    <t>У т.ч. використано за галузями:</t>
  </si>
  <si>
    <t>Використано станом  на 31.12.19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</si>
</sst>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</numFmts>
  <fonts count="51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b/>
      <sz val="2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22"/>
      <name val="Arial Cyr"/>
      <family val="0"/>
    </font>
    <font>
      <sz val="12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16"/>
      <name val="Arial Cyr"/>
      <family val="0"/>
    </font>
    <font>
      <i/>
      <u val="single"/>
      <sz val="40"/>
      <name val="Arial Cyr"/>
      <family val="0"/>
    </font>
    <font>
      <sz val="24"/>
      <name val="Times New Roman"/>
      <family val="1"/>
    </font>
    <font>
      <sz val="18"/>
      <name val="Arial Cyr"/>
      <family val="0"/>
    </font>
    <font>
      <sz val="18"/>
      <color indexed="15"/>
      <name val="Arial Cyr"/>
      <family val="0"/>
    </font>
    <font>
      <sz val="18"/>
      <color indexed="43"/>
      <name val="Arial Cyr"/>
      <family val="0"/>
    </font>
    <font>
      <sz val="18"/>
      <color indexed="52"/>
      <name val="Arial Cyr"/>
      <family val="0"/>
    </font>
    <font>
      <sz val="18"/>
      <color indexed="11"/>
      <name val="Arial Cyr"/>
      <family val="0"/>
    </font>
    <font>
      <sz val="20"/>
      <name val="Arial Cyr"/>
      <family val="0"/>
    </font>
    <font>
      <b/>
      <sz val="22"/>
      <color indexed="9"/>
      <name val="Times New Roman"/>
      <family val="1"/>
    </font>
    <font>
      <b/>
      <sz val="26"/>
      <name val="Arial Cyr"/>
      <family val="0"/>
    </font>
    <font>
      <b/>
      <sz val="30"/>
      <name val="Times New Roman"/>
      <family val="1"/>
    </font>
    <font>
      <b/>
      <sz val="44"/>
      <name val="Times New Roman"/>
      <family val="1"/>
    </font>
    <font>
      <sz val="44"/>
      <name val="Arial Cyr"/>
      <family val="0"/>
    </font>
    <font>
      <b/>
      <sz val="20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24" borderId="0" xfId="0" applyFill="1" applyAlignment="1">
      <alignment wrapText="1"/>
    </xf>
    <xf numFmtId="0" fontId="2" fillId="24" borderId="10" xfId="0" applyFont="1" applyFill="1" applyBorder="1" applyAlignment="1">
      <alignment wrapText="1"/>
    </xf>
    <xf numFmtId="0" fontId="1" fillId="24" borderId="10" xfId="0" applyFont="1" applyFill="1" applyBorder="1" applyAlignment="1">
      <alignment wrapText="1"/>
    </xf>
    <xf numFmtId="0" fontId="2" fillId="24" borderId="0" xfId="0" applyFont="1" applyFill="1" applyAlignment="1">
      <alignment wrapText="1"/>
    </xf>
    <xf numFmtId="0" fontId="4" fillId="24" borderId="0" xfId="0" applyFont="1" applyFill="1" applyAlignment="1">
      <alignment horizontal="right" wrapText="1"/>
    </xf>
    <xf numFmtId="0" fontId="0" fillId="24" borderId="0" xfId="0" applyFont="1" applyFill="1" applyAlignment="1">
      <alignment wrapText="1"/>
    </xf>
    <xf numFmtId="0" fontId="5" fillId="24" borderId="0" xfId="0" applyFont="1" applyFill="1" applyAlignment="1">
      <alignment wrapText="1"/>
    </xf>
    <xf numFmtId="0" fontId="6" fillId="24" borderId="0" xfId="0" applyFont="1" applyFill="1" applyAlignment="1">
      <alignment wrapText="1"/>
    </xf>
    <xf numFmtId="3" fontId="6" fillId="24" borderId="0" xfId="0" applyNumberFormat="1" applyFont="1" applyFill="1" applyAlignment="1">
      <alignment wrapText="1"/>
    </xf>
    <xf numFmtId="0" fontId="7" fillId="24" borderId="0" xfId="0" applyFont="1" applyFill="1" applyAlignment="1">
      <alignment wrapText="1"/>
    </xf>
    <xf numFmtId="0" fontId="8" fillId="24" borderId="0" xfId="0" applyFont="1" applyFill="1" applyAlignment="1">
      <alignment wrapText="1"/>
    </xf>
    <xf numFmtId="0" fontId="10" fillId="24" borderId="0" xfId="0" applyFont="1" applyFill="1" applyAlignment="1">
      <alignment wrapText="1"/>
    </xf>
    <xf numFmtId="4" fontId="10" fillId="24" borderId="0" xfId="0" applyNumberFormat="1" applyFont="1" applyFill="1" applyAlignment="1">
      <alignment wrapText="1"/>
    </xf>
    <xf numFmtId="0" fontId="9" fillId="24" borderId="0" xfId="0" applyFont="1" applyFill="1" applyAlignment="1">
      <alignment wrapText="1"/>
    </xf>
    <xf numFmtId="0" fontId="0" fillId="24" borderId="0" xfId="0" applyFont="1" applyFill="1" applyAlignment="1">
      <alignment wrapText="1"/>
    </xf>
    <xf numFmtId="0" fontId="2" fillId="22" borderId="0" xfId="0" applyFont="1" applyFill="1" applyAlignment="1">
      <alignment wrapText="1"/>
    </xf>
    <xf numFmtId="0" fontId="11" fillId="22" borderId="10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wrapText="1"/>
    </xf>
    <xf numFmtId="0" fontId="1" fillId="0" borderId="10" xfId="0" applyFont="1" applyFill="1" applyBorder="1" applyAlignment="1">
      <alignment wrapText="1"/>
    </xf>
    <xf numFmtId="0" fontId="15" fillId="24" borderId="0" xfId="0" applyFont="1" applyFill="1" applyAlignment="1">
      <alignment wrapText="1"/>
    </xf>
    <xf numFmtId="4" fontId="16" fillId="24" borderId="0" xfId="0" applyNumberFormat="1" applyFont="1" applyFill="1" applyAlignment="1">
      <alignment wrapText="1"/>
    </xf>
    <xf numFmtId="3" fontId="16" fillId="24" borderId="0" xfId="0" applyNumberFormat="1" applyFont="1" applyFill="1" applyAlignment="1">
      <alignment wrapText="1"/>
    </xf>
    <xf numFmtId="0" fontId="16" fillId="24" borderId="0" xfId="0" applyFont="1" applyFill="1" applyAlignment="1">
      <alignment wrapText="1"/>
    </xf>
    <xf numFmtId="0" fontId="9" fillId="24" borderId="0" xfId="0" applyFont="1" applyFill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3" fontId="11" fillId="11" borderId="10" xfId="0" applyNumberFormat="1" applyFont="1" applyFill="1" applyBorder="1" applyAlignment="1">
      <alignment horizontal="center" vertical="center" wrapText="1"/>
    </xf>
    <xf numFmtId="0" fontId="10" fillId="11" borderId="11" xfId="0" applyFont="1" applyFill="1" applyBorder="1" applyAlignment="1">
      <alignment horizontal="left" vertical="center" wrapText="1"/>
    </xf>
    <xf numFmtId="0" fontId="10" fillId="11" borderId="10" xfId="0" applyFont="1" applyFill="1" applyBorder="1" applyAlignment="1">
      <alignment vertical="center" wrapText="1"/>
    </xf>
    <xf numFmtId="0" fontId="10" fillId="11" borderId="10" xfId="0" applyFont="1" applyFill="1" applyBorder="1" applyAlignment="1">
      <alignment wrapText="1"/>
    </xf>
    <xf numFmtId="3" fontId="10" fillId="11" borderId="10" xfId="0" applyNumberFormat="1" applyFont="1" applyFill="1" applyBorder="1" applyAlignment="1">
      <alignment horizontal="center" vertical="center" wrapText="1"/>
    </xf>
    <xf numFmtId="3" fontId="17" fillId="24" borderId="10" xfId="0" applyNumberFormat="1" applyFont="1" applyFill="1" applyBorder="1" applyAlignment="1">
      <alignment horizontal="center" vertical="center" wrapText="1"/>
    </xf>
    <xf numFmtId="3" fontId="14" fillId="24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justify" vertical="top" wrapText="1"/>
    </xf>
    <xf numFmtId="0" fontId="14" fillId="24" borderId="13" xfId="0" applyFont="1" applyFill="1" applyBorder="1" applyAlignment="1">
      <alignment horizontal="center" vertical="center" wrapText="1"/>
    </xf>
    <xf numFmtId="0" fontId="17" fillId="24" borderId="10" xfId="0" applyNumberFormat="1" applyFont="1" applyFill="1" applyBorder="1" applyAlignment="1">
      <alignment horizontal="justify" vertical="top" wrapText="1"/>
    </xf>
    <xf numFmtId="0" fontId="17" fillId="0" borderId="10" xfId="0" applyFont="1" applyFill="1" applyBorder="1" applyAlignment="1">
      <alignment horizontal="justify" vertical="top" wrapText="1"/>
    </xf>
    <xf numFmtId="4" fontId="12" fillId="14" borderId="10" xfId="0" applyNumberFormat="1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184" fontId="17" fillId="24" borderId="10" xfId="0" applyNumberFormat="1" applyFont="1" applyFill="1" applyBorder="1" applyAlignment="1">
      <alignment horizontal="center" vertical="center" wrapText="1"/>
    </xf>
    <xf numFmtId="0" fontId="19" fillId="22" borderId="0" xfId="0" applyFont="1" applyFill="1" applyAlignment="1">
      <alignment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wrapText="1"/>
    </xf>
    <xf numFmtId="0" fontId="19" fillId="10" borderId="0" xfId="0" applyFont="1" applyFill="1" applyAlignment="1">
      <alignment wrapText="1"/>
    </xf>
    <xf numFmtId="0" fontId="19" fillId="5" borderId="0" xfId="0" applyFont="1" applyFill="1" applyAlignment="1">
      <alignment wrapText="1"/>
    </xf>
    <xf numFmtId="0" fontId="19" fillId="7" borderId="0" xfId="0" applyFont="1" applyFill="1" applyAlignment="1">
      <alignment wrapText="1"/>
    </xf>
    <xf numFmtId="4" fontId="7" fillId="25" borderId="0" xfId="0" applyNumberFormat="1" applyFont="1" applyFill="1" applyAlignment="1">
      <alignment horizontal="center" vertical="center" wrapText="1"/>
    </xf>
    <xf numFmtId="0" fontId="7" fillId="25" borderId="0" xfId="0" applyFont="1" applyFill="1" applyAlignment="1">
      <alignment horizontal="center" vertical="center" wrapText="1"/>
    </xf>
    <xf numFmtId="0" fontId="22" fillId="26" borderId="0" xfId="0" applyFont="1" applyFill="1" applyAlignment="1">
      <alignment wrapText="1"/>
    </xf>
    <xf numFmtId="0" fontId="17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0" fontId="14" fillId="24" borderId="10" xfId="0" applyNumberFormat="1" applyFont="1" applyFill="1" applyBorder="1" applyAlignment="1">
      <alignment horizontal="center" vertical="center" wrapText="1"/>
    </xf>
    <xf numFmtId="3" fontId="11" fillId="26" borderId="10" xfId="0" applyNumberFormat="1" applyFont="1" applyFill="1" applyBorder="1" applyAlignment="1">
      <alignment horizontal="center" vertical="center" wrapText="1"/>
    </xf>
    <xf numFmtId="0" fontId="5" fillId="26" borderId="0" xfId="0" applyFont="1" applyFill="1" applyAlignment="1">
      <alignment wrapText="1"/>
    </xf>
    <xf numFmtId="0" fontId="1" fillId="26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wrapText="1"/>
    </xf>
    <xf numFmtId="3" fontId="18" fillId="0" borderId="10" xfId="0" applyNumberFormat="1" applyFont="1" applyFill="1" applyBorder="1" applyAlignment="1">
      <alignment horizontal="center" wrapText="1"/>
    </xf>
    <xf numFmtId="0" fontId="18" fillId="4" borderId="10" xfId="0" applyFont="1" applyFill="1" applyBorder="1" applyAlignment="1">
      <alignment horizontal="center" wrapText="1"/>
    </xf>
    <xf numFmtId="0" fontId="21" fillId="24" borderId="0" xfId="0" applyFont="1" applyFill="1" applyAlignment="1">
      <alignment wrapText="1"/>
    </xf>
    <xf numFmtId="4" fontId="0" fillId="24" borderId="0" xfId="0" applyNumberFormat="1" applyFill="1" applyAlignment="1">
      <alignment wrapText="1"/>
    </xf>
    <xf numFmtId="3" fontId="17" fillId="4" borderId="10" xfId="0" applyNumberFormat="1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wrapText="1"/>
    </xf>
    <xf numFmtId="0" fontId="22" fillId="27" borderId="0" xfId="0" applyFont="1" applyFill="1" applyAlignment="1">
      <alignment wrapText="1"/>
    </xf>
    <xf numFmtId="0" fontId="23" fillId="27" borderId="0" xfId="0" applyFont="1" applyFill="1" applyAlignment="1">
      <alignment wrapText="1"/>
    </xf>
    <xf numFmtId="0" fontId="24" fillId="28" borderId="0" xfId="0" applyFont="1" applyFill="1" applyAlignment="1">
      <alignment wrapText="1"/>
    </xf>
    <xf numFmtId="0" fontId="25" fillId="15" borderId="0" xfId="0" applyFont="1" applyFill="1" applyAlignment="1">
      <alignment wrapText="1"/>
    </xf>
    <xf numFmtId="0" fontId="26" fillId="24" borderId="0" xfId="0" applyFont="1" applyFill="1" applyAlignment="1">
      <alignment wrapText="1"/>
    </xf>
    <xf numFmtId="4" fontId="17" fillId="24" borderId="10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justify" vertical="center" wrapText="1"/>
    </xf>
    <xf numFmtId="0" fontId="17" fillId="0" borderId="0" xfId="0" applyFont="1" applyAlignment="1">
      <alignment horizontal="justify" wrapText="1"/>
    </xf>
    <xf numFmtId="0" fontId="17" fillId="0" borderId="10" xfId="0" applyFont="1" applyBorder="1" applyAlignment="1">
      <alignment horizontal="justify" wrapText="1"/>
    </xf>
    <xf numFmtId="0" fontId="20" fillId="24" borderId="0" xfId="0" applyFont="1" applyFill="1" applyAlignment="1">
      <alignment horizontal="center" vertical="center" wrapText="1"/>
    </xf>
    <xf numFmtId="4" fontId="19" fillId="24" borderId="0" xfId="0" applyNumberFormat="1" applyFont="1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24" borderId="14" xfId="0" applyFont="1" applyFill="1" applyBorder="1" applyAlignment="1">
      <alignment wrapText="1"/>
    </xf>
    <xf numFmtId="0" fontId="1" fillId="26" borderId="14" xfId="0" applyFont="1" applyFill="1" applyBorder="1" applyAlignment="1">
      <alignment wrapText="1"/>
    </xf>
    <xf numFmtId="0" fontId="2" fillId="24" borderId="14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4" fontId="12" fillId="14" borderId="14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4" fontId="27" fillId="24" borderId="0" xfId="0" applyNumberFormat="1" applyFont="1" applyFill="1" applyAlignment="1">
      <alignment wrapText="1"/>
    </xf>
    <xf numFmtId="2" fontId="18" fillId="24" borderId="0" xfId="0" applyNumberFormat="1" applyFont="1" applyFill="1" applyAlignment="1">
      <alignment wrapText="1"/>
    </xf>
    <xf numFmtId="3" fontId="17" fillId="0" borderId="10" xfId="0" applyNumberFormat="1" applyFont="1" applyFill="1" applyBorder="1" applyAlignment="1">
      <alignment horizontal="left" vertical="top" wrapText="1"/>
    </xf>
    <xf numFmtId="0" fontId="17" fillId="7" borderId="10" xfId="0" applyFont="1" applyFill="1" applyBorder="1" applyAlignment="1">
      <alignment horizontal="justify" vertical="top" wrapText="1"/>
    </xf>
    <xf numFmtId="0" fontId="17" fillId="22" borderId="10" xfId="0" applyFont="1" applyFill="1" applyBorder="1" applyAlignment="1">
      <alignment horizontal="center" vertical="center" wrapText="1"/>
    </xf>
    <xf numFmtId="3" fontId="17" fillId="22" borderId="10" xfId="0" applyNumberFormat="1" applyFont="1" applyFill="1" applyBorder="1" applyAlignment="1">
      <alignment horizontal="center" vertical="center" wrapText="1"/>
    </xf>
    <xf numFmtId="0" fontId="17" fillId="14" borderId="10" xfId="0" applyFont="1" applyFill="1" applyBorder="1" applyAlignment="1">
      <alignment horizontal="center" vertical="center" wrapText="1"/>
    </xf>
    <xf numFmtId="3" fontId="17" fillId="14" borderId="10" xfId="0" applyNumberFormat="1" applyFont="1" applyFill="1" applyBorder="1" applyAlignment="1">
      <alignment horizontal="center" vertical="center" wrapText="1"/>
    </xf>
    <xf numFmtId="4" fontId="14" fillId="22" borderId="0" xfId="0" applyNumberFormat="1" applyFont="1" applyFill="1" applyAlignment="1">
      <alignment wrapText="1"/>
    </xf>
    <xf numFmtId="3" fontId="14" fillId="22" borderId="0" xfId="0" applyNumberFormat="1" applyFont="1" applyFill="1" applyAlignment="1">
      <alignment wrapText="1"/>
    </xf>
    <xf numFmtId="3" fontId="14" fillId="22" borderId="0" xfId="0" applyNumberFormat="1" applyFont="1" applyFill="1" applyAlignment="1">
      <alignment horizontal="center" wrapText="1"/>
    </xf>
    <xf numFmtId="3" fontId="14" fillId="14" borderId="0" xfId="0" applyNumberFormat="1" applyFont="1" applyFill="1" applyAlignment="1">
      <alignment horizontal="center" wrapText="1"/>
    </xf>
    <xf numFmtId="4" fontId="14" fillId="7" borderId="0" xfId="0" applyNumberFormat="1" applyFont="1" applyFill="1" applyAlignment="1">
      <alignment wrapText="1"/>
    </xf>
    <xf numFmtId="3" fontId="14" fillId="7" borderId="0" xfId="0" applyNumberFormat="1" applyFont="1" applyFill="1" applyAlignment="1">
      <alignment wrapText="1"/>
    </xf>
    <xf numFmtId="0" fontId="14" fillId="7" borderId="0" xfId="0" applyFont="1" applyFill="1" applyAlignment="1">
      <alignment horizontal="center" wrapText="1"/>
    </xf>
    <xf numFmtId="4" fontId="14" fillId="8" borderId="0" xfId="0" applyNumberFormat="1" applyFont="1" applyFill="1" applyAlignment="1">
      <alignment wrapText="1"/>
    </xf>
    <xf numFmtId="3" fontId="14" fillId="8" borderId="0" xfId="0" applyNumberFormat="1" applyFont="1" applyFill="1" applyAlignment="1">
      <alignment wrapText="1"/>
    </xf>
    <xf numFmtId="0" fontId="14" fillId="8" borderId="0" xfId="0" applyFont="1" applyFill="1" applyAlignment="1">
      <alignment horizontal="center" wrapText="1"/>
    </xf>
    <xf numFmtId="0" fontId="17" fillId="7" borderId="10" xfId="0" applyFont="1" applyFill="1" applyBorder="1" applyAlignment="1">
      <alignment horizontal="center" vertical="center" wrapText="1"/>
    </xf>
    <xf numFmtId="0" fontId="17" fillId="8" borderId="10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3" fontId="17" fillId="5" borderId="10" xfId="0" applyNumberFormat="1" applyFont="1" applyFill="1" applyBorder="1" applyAlignment="1">
      <alignment horizontal="center" vertical="center" wrapText="1"/>
    </xf>
    <xf numFmtId="3" fontId="14" fillId="5" borderId="0" xfId="0" applyNumberFormat="1" applyFont="1" applyFill="1" applyAlignment="1">
      <alignment horizontal="center" wrapText="1"/>
    </xf>
    <xf numFmtId="3" fontId="14" fillId="4" borderId="0" xfId="0" applyNumberFormat="1" applyFont="1" applyFill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wrapText="1"/>
    </xf>
    <xf numFmtId="3" fontId="12" fillId="5" borderId="0" xfId="0" applyNumberFormat="1" applyFont="1" applyFill="1" applyAlignment="1">
      <alignment horizontal="center" wrapText="1"/>
    </xf>
    <xf numFmtId="4" fontId="12" fillId="22" borderId="0" xfId="0" applyNumberFormat="1" applyFont="1" applyFill="1" applyAlignment="1">
      <alignment wrapText="1"/>
    </xf>
    <xf numFmtId="3" fontId="12" fillId="22" borderId="0" xfId="0" applyNumberFormat="1" applyFont="1" applyFill="1" applyAlignment="1">
      <alignment wrapText="1"/>
    </xf>
    <xf numFmtId="3" fontId="12" fillId="22" borderId="0" xfId="0" applyNumberFormat="1" applyFont="1" applyFill="1" applyAlignment="1">
      <alignment horizontal="center" wrapText="1"/>
    </xf>
    <xf numFmtId="3" fontId="12" fillId="14" borderId="0" xfId="0" applyNumberFormat="1" applyFont="1" applyFill="1" applyAlignment="1">
      <alignment horizontal="center" wrapText="1"/>
    </xf>
    <xf numFmtId="4" fontId="12" fillId="7" borderId="0" xfId="0" applyNumberFormat="1" applyFont="1" applyFill="1" applyAlignment="1">
      <alignment wrapText="1"/>
    </xf>
    <xf numFmtId="3" fontId="12" fillId="7" borderId="0" xfId="0" applyNumberFormat="1" applyFont="1" applyFill="1" applyAlignment="1">
      <alignment wrapText="1"/>
    </xf>
    <xf numFmtId="4" fontId="12" fillId="8" borderId="0" xfId="0" applyNumberFormat="1" applyFont="1" applyFill="1" applyAlignment="1">
      <alignment wrapText="1"/>
    </xf>
    <xf numFmtId="3" fontId="12" fillId="8" borderId="0" xfId="0" applyNumberFormat="1" applyFont="1" applyFill="1" applyAlignment="1">
      <alignment wrapText="1"/>
    </xf>
    <xf numFmtId="3" fontId="12" fillId="4" borderId="0" xfId="0" applyNumberFormat="1" applyFont="1" applyFill="1" applyAlignment="1">
      <alignment horizontal="center" vertical="center" wrapText="1"/>
    </xf>
    <xf numFmtId="0" fontId="30" fillId="24" borderId="0" xfId="0" applyFont="1" applyFill="1" applyAlignment="1">
      <alignment horizontal="right" wrapText="1"/>
    </xf>
    <xf numFmtId="3" fontId="12" fillId="7" borderId="0" xfId="0" applyNumberFormat="1" applyFont="1" applyFill="1" applyAlignment="1">
      <alignment horizontal="center" wrapText="1"/>
    </xf>
    <xf numFmtId="3" fontId="12" fillId="8" borderId="0" xfId="0" applyNumberFormat="1" applyFont="1" applyFill="1" applyAlignment="1">
      <alignment horizontal="center" wrapText="1"/>
    </xf>
    <xf numFmtId="3" fontId="14" fillId="24" borderId="11" xfId="0" applyNumberFormat="1" applyFont="1" applyFill="1" applyBorder="1" applyAlignment="1">
      <alignment horizontal="center" vertical="center" wrapText="1"/>
    </xf>
    <xf numFmtId="3" fontId="7" fillId="24" borderId="0" xfId="0" applyNumberFormat="1" applyFont="1" applyFill="1" applyAlignment="1">
      <alignment wrapText="1"/>
    </xf>
    <xf numFmtId="0" fontId="15" fillId="24" borderId="0" xfId="0" applyFont="1" applyFill="1" applyAlignment="1">
      <alignment horizontal="center" vertical="center" wrapText="1"/>
    </xf>
    <xf numFmtId="0" fontId="14" fillId="24" borderId="0" xfId="0" applyFont="1" applyFill="1" applyAlignment="1">
      <alignment horizontal="center" vertical="center" wrapText="1"/>
    </xf>
    <xf numFmtId="0" fontId="9" fillId="29" borderId="10" xfId="0" applyFont="1" applyFill="1" applyBorder="1" applyAlignment="1">
      <alignment horizontal="center" vertical="center" wrapText="1"/>
    </xf>
    <xf numFmtId="0" fontId="14" fillId="29" borderId="10" xfId="0" applyFont="1" applyFill="1" applyBorder="1" applyAlignment="1">
      <alignment horizontal="center" vertical="center" wrapText="1"/>
    </xf>
    <xf numFmtId="0" fontId="1" fillId="29" borderId="10" xfId="0" applyFont="1" applyFill="1" applyBorder="1" applyAlignment="1">
      <alignment horizontal="center" vertical="center" wrapText="1"/>
    </xf>
    <xf numFmtId="0" fontId="7" fillId="29" borderId="10" xfId="0" applyFont="1" applyFill="1" applyBorder="1" applyAlignment="1">
      <alignment horizontal="center" vertical="center" wrapText="1"/>
    </xf>
    <xf numFmtId="0" fontId="14" fillId="20" borderId="10" xfId="0" applyFont="1" applyFill="1" applyBorder="1" applyAlignment="1">
      <alignment horizontal="center" vertical="center" wrapText="1"/>
    </xf>
    <xf numFmtId="0" fontId="12" fillId="20" borderId="10" xfId="0" applyFont="1" applyFill="1" applyBorder="1" applyAlignment="1">
      <alignment horizontal="center" vertical="center" wrapText="1"/>
    </xf>
    <xf numFmtId="4" fontId="12" fillId="20" borderId="10" xfId="0" applyNumberFormat="1" applyFont="1" applyFill="1" applyBorder="1" applyAlignment="1">
      <alignment horizontal="center" vertical="center" wrapText="1"/>
    </xf>
    <xf numFmtId="0" fontId="33" fillId="29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4" fontId="12" fillId="14" borderId="0" xfId="0" applyNumberFormat="1" applyFont="1" applyFill="1" applyAlignment="1">
      <alignment wrapText="1"/>
    </xf>
    <xf numFmtId="0" fontId="29" fillId="14" borderId="0" xfId="0" applyFont="1" applyFill="1" applyAlignment="1">
      <alignment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3" fontId="18" fillId="0" borderId="14" xfId="0" applyNumberFormat="1" applyFont="1" applyFill="1" applyBorder="1" applyAlignment="1">
      <alignment horizontal="center" wrapText="1"/>
    </xf>
    <xf numFmtId="0" fontId="17" fillId="24" borderId="0" xfId="0" applyFont="1" applyFill="1" applyBorder="1" applyAlignment="1">
      <alignment horizontal="center" wrapText="1"/>
    </xf>
    <xf numFmtId="0" fontId="14" fillId="24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3" fontId="14" fillId="24" borderId="12" xfId="0" applyNumberFormat="1" applyFont="1" applyFill="1" applyBorder="1" applyAlignment="1">
      <alignment horizontal="center" vertical="center" wrapText="1"/>
    </xf>
    <xf numFmtId="3" fontId="14" fillId="24" borderId="13" xfId="0" applyNumberFormat="1" applyFont="1" applyFill="1" applyBorder="1" applyAlignment="1">
      <alignment horizontal="center" vertical="center" wrapText="1"/>
    </xf>
    <xf numFmtId="3" fontId="14" fillId="24" borderId="11" xfId="0" applyNumberFormat="1" applyFont="1" applyFill="1" applyBorder="1" applyAlignment="1">
      <alignment horizontal="center" vertical="center" wrapText="1"/>
    </xf>
    <xf numFmtId="4" fontId="12" fillId="5" borderId="0" xfId="0" applyNumberFormat="1" applyFont="1" applyFill="1" applyAlignment="1">
      <alignment wrapText="1"/>
    </xf>
    <xf numFmtId="0" fontId="29" fillId="5" borderId="0" xfId="0" applyFont="1" applyFill="1" applyAlignment="1">
      <alignment wrapText="1"/>
    </xf>
    <xf numFmtId="0" fontId="18" fillId="0" borderId="13" xfId="0" applyFont="1" applyBorder="1" applyAlignment="1">
      <alignment horizontal="center" vertical="center" wrapText="1"/>
    </xf>
    <xf numFmtId="4" fontId="12" fillId="4" borderId="0" xfId="0" applyNumberFormat="1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4" fontId="14" fillId="4" borderId="0" xfId="0" applyNumberFormat="1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2" fillId="20" borderId="10" xfId="0" applyFont="1" applyFill="1" applyBorder="1" applyAlignment="1">
      <alignment horizontal="center" vertical="center" wrapText="1"/>
    </xf>
    <xf numFmtId="4" fontId="14" fillId="5" borderId="0" xfId="0" applyNumberFormat="1" applyFont="1" applyFill="1" applyAlignment="1">
      <alignment wrapText="1"/>
    </xf>
    <xf numFmtId="0" fontId="15" fillId="5" borderId="0" xfId="0" applyFont="1" applyFill="1" applyAlignment="1">
      <alignment wrapText="1"/>
    </xf>
    <xf numFmtId="4" fontId="14" fillId="14" borderId="0" xfId="0" applyNumberFormat="1" applyFont="1" applyFill="1" applyAlignment="1">
      <alignment wrapText="1"/>
    </xf>
    <xf numFmtId="0" fontId="5" fillId="14" borderId="0" xfId="0" applyFont="1" applyFill="1" applyAlignment="1">
      <alignment wrapText="1"/>
    </xf>
    <xf numFmtId="3" fontId="13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1" fillId="24" borderId="0" xfId="0" applyFont="1" applyFill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7"/>
  <sheetViews>
    <sheetView tabSelected="1" view="pageBreakPreview" zoomScale="50" zoomScaleNormal="50" zoomScaleSheetLayoutView="50" zoomScalePageLayoutView="0" workbookViewId="0" topLeftCell="A1">
      <pane ySplit="4" topLeftCell="BM204" activePane="bottomLeft" state="frozen"/>
      <selection pane="topLeft" activeCell="A1" sqref="A1"/>
      <selection pane="bottomLeft" activeCell="P187" sqref="P187"/>
    </sheetView>
  </sheetViews>
  <sheetFormatPr defaultColWidth="9.00390625" defaultRowHeight="12.75"/>
  <cols>
    <col min="1" max="1" width="6.875" style="14" customWidth="1"/>
    <col min="2" max="2" width="35.625" style="24" customWidth="1"/>
    <col min="3" max="3" width="102.00390625" style="11" customWidth="1"/>
    <col min="4" max="4" width="13.375" style="24" customWidth="1"/>
    <col min="5" max="5" width="12.125" style="24" customWidth="1"/>
    <col min="6" max="6" width="27.875" style="1" hidden="1" customWidth="1"/>
    <col min="7" max="7" width="31.875" style="1" hidden="1" customWidth="1"/>
    <col min="8" max="9" width="27.625" style="1" hidden="1" customWidth="1"/>
    <col min="10" max="10" width="26.50390625" style="1" hidden="1" customWidth="1"/>
    <col min="11" max="11" width="26.375" style="1" hidden="1" customWidth="1"/>
    <col min="12" max="12" width="29.00390625" style="1" hidden="1" customWidth="1"/>
    <col min="13" max="13" width="23.625" style="1" hidden="1" customWidth="1"/>
    <col min="14" max="14" width="29.875" style="7" customWidth="1"/>
    <col min="15" max="15" width="31.50390625" style="1" customWidth="1"/>
    <col min="16" max="16" width="31.375" style="80" customWidth="1"/>
    <col min="17" max="17" width="33.375" style="1" customWidth="1"/>
    <col min="18" max="18" width="34.375" style="131" customWidth="1"/>
    <col min="19" max="21" width="9.125" style="1" customWidth="1"/>
    <col min="22" max="22" width="30.625" style="12" customWidth="1"/>
    <col min="23" max="23" width="15.00390625" style="1" bestFit="1" customWidth="1"/>
    <col min="24" max="16384" width="9.125" style="1" customWidth="1"/>
  </cols>
  <sheetData>
    <row r="1" ht="30">
      <c r="V1" s="63"/>
    </row>
    <row r="2" spans="1:22" ht="179.25" customHeight="1">
      <c r="A2" s="185" t="s">
        <v>88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78"/>
      <c r="T2" s="78"/>
      <c r="U2" s="78"/>
      <c r="V2" s="78"/>
    </row>
    <row r="3" ht="27.75">
      <c r="Q3" s="5" t="s">
        <v>3</v>
      </c>
    </row>
    <row r="4" spans="1:23" ht="98.25">
      <c r="A4" s="133" t="s">
        <v>0</v>
      </c>
      <c r="B4" s="133" t="s">
        <v>240</v>
      </c>
      <c r="C4" s="134" t="s">
        <v>182</v>
      </c>
      <c r="D4" s="133" t="s">
        <v>5</v>
      </c>
      <c r="E4" s="133" t="s">
        <v>6</v>
      </c>
      <c r="F4" s="135" t="s">
        <v>24</v>
      </c>
      <c r="G4" s="135" t="s">
        <v>91</v>
      </c>
      <c r="H4" s="135" t="s">
        <v>131</v>
      </c>
      <c r="I4" s="135" t="s">
        <v>133</v>
      </c>
      <c r="J4" s="135" t="s">
        <v>136</v>
      </c>
      <c r="K4" s="135" t="s">
        <v>144</v>
      </c>
      <c r="L4" s="135" t="s">
        <v>164</v>
      </c>
      <c r="M4" s="135" t="s">
        <v>193</v>
      </c>
      <c r="N4" s="136" t="s">
        <v>180</v>
      </c>
      <c r="O4" s="136" t="s">
        <v>4</v>
      </c>
      <c r="P4" s="140" t="s">
        <v>272</v>
      </c>
      <c r="Q4" s="136" t="s">
        <v>181</v>
      </c>
      <c r="R4" s="136" t="s">
        <v>203</v>
      </c>
      <c r="S4" s="16"/>
      <c r="T4" s="16"/>
      <c r="U4" s="16"/>
      <c r="V4" s="17"/>
      <c r="W4" s="6"/>
    </row>
    <row r="5" spans="1:22" ht="84">
      <c r="A5" s="147">
        <v>1</v>
      </c>
      <c r="B5" s="155" t="s">
        <v>204</v>
      </c>
      <c r="C5" s="36" t="s">
        <v>178</v>
      </c>
      <c r="D5" s="34">
        <v>6030</v>
      </c>
      <c r="E5" s="34">
        <v>3110</v>
      </c>
      <c r="F5" s="31"/>
      <c r="G5" s="65">
        <v>70000</v>
      </c>
      <c r="H5" s="41">
        <v>-10000</v>
      </c>
      <c r="I5" s="41"/>
      <c r="J5" s="31"/>
      <c r="K5" s="31"/>
      <c r="L5" s="31"/>
      <c r="M5" s="31"/>
      <c r="N5" s="159">
        <v>100000</v>
      </c>
      <c r="O5" s="31">
        <f>F5+G5+H5+J5+K5+L5+M5</f>
        <v>60000</v>
      </c>
      <c r="P5" s="66">
        <v>60000</v>
      </c>
      <c r="Q5" s="31">
        <f aca="true" t="shared" si="0" ref="Q5:Q11">F5+G5+H5+J5-P5</f>
        <v>0</v>
      </c>
      <c r="R5" s="159">
        <f>N5-O5-O6-O7-O8</f>
        <v>0</v>
      </c>
      <c r="S5" s="4"/>
      <c r="T5" s="4"/>
      <c r="U5" s="4"/>
      <c r="V5" s="25"/>
    </row>
    <row r="6" spans="1:22" ht="84">
      <c r="A6" s="170"/>
      <c r="B6" s="156"/>
      <c r="C6" s="36" t="s">
        <v>82</v>
      </c>
      <c r="D6" s="34">
        <v>1020</v>
      </c>
      <c r="E6" s="34">
        <v>2210</v>
      </c>
      <c r="F6" s="31"/>
      <c r="G6" s="65">
        <v>3000</v>
      </c>
      <c r="H6" s="41"/>
      <c r="I6" s="41"/>
      <c r="J6" s="31"/>
      <c r="K6" s="31"/>
      <c r="L6" s="31"/>
      <c r="M6" s="31"/>
      <c r="N6" s="160"/>
      <c r="O6" s="31">
        <f>F6+G6+H6+J6+K6+L6+M6</f>
        <v>3000</v>
      </c>
      <c r="P6" s="95">
        <v>3000</v>
      </c>
      <c r="Q6" s="31">
        <f t="shared" si="0"/>
        <v>0</v>
      </c>
      <c r="R6" s="148"/>
      <c r="S6" s="4"/>
      <c r="T6" s="4"/>
      <c r="U6" s="4"/>
      <c r="V6" s="25"/>
    </row>
    <row r="7" spans="1:22" ht="66" customHeight="1">
      <c r="A7" s="170"/>
      <c r="B7" s="156"/>
      <c r="C7" s="36" t="s">
        <v>179</v>
      </c>
      <c r="D7" s="34">
        <v>6030</v>
      </c>
      <c r="E7" s="34">
        <v>2240</v>
      </c>
      <c r="F7" s="31"/>
      <c r="G7" s="65">
        <v>12000</v>
      </c>
      <c r="H7" s="41"/>
      <c r="I7" s="41"/>
      <c r="J7" s="31"/>
      <c r="K7" s="31"/>
      <c r="L7" s="31"/>
      <c r="M7" s="31"/>
      <c r="N7" s="160"/>
      <c r="O7" s="31">
        <f>F7+G7+H7+J7+K7+L7+M7</f>
        <v>12000</v>
      </c>
      <c r="P7" s="66">
        <v>8500</v>
      </c>
      <c r="Q7" s="31">
        <f t="shared" si="0"/>
        <v>3500</v>
      </c>
      <c r="R7" s="148"/>
      <c r="S7" s="4"/>
      <c r="T7" s="4"/>
      <c r="U7" s="4"/>
      <c r="V7" s="25"/>
    </row>
    <row r="8" spans="1:22" ht="44.25" customHeight="1">
      <c r="A8" s="171"/>
      <c r="B8" s="156"/>
      <c r="C8" s="36" t="s">
        <v>109</v>
      </c>
      <c r="D8" s="34">
        <v>7461</v>
      </c>
      <c r="E8" s="34">
        <v>2240</v>
      </c>
      <c r="F8" s="31"/>
      <c r="G8" s="31"/>
      <c r="H8" s="41">
        <v>25000</v>
      </c>
      <c r="I8" s="41"/>
      <c r="J8" s="31"/>
      <c r="K8" s="31"/>
      <c r="L8" s="31"/>
      <c r="M8" s="31"/>
      <c r="N8" s="161"/>
      <c r="O8" s="31">
        <f>F8+G8+H8+J8+K8+L8+M8</f>
        <v>25000</v>
      </c>
      <c r="P8" s="66">
        <v>24999.84</v>
      </c>
      <c r="Q8" s="73">
        <f t="shared" si="0"/>
        <v>0.15999999999985448</v>
      </c>
      <c r="R8" s="172"/>
      <c r="S8" s="4"/>
      <c r="T8" s="4"/>
      <c r="U8" s="4"/>
      <c r="V8" s="25"/>
    </row>
    <row r="9" spans="1:22" ht="69" customHeight="1">
      <c r="A9" s="147">
        <v>2</v>
      </c>
      <c r="B9" s="155" t="s">
        <v>205</v>
      </c>
      <c r="C9" s="38" t="s">
        <v>18</v>
      </c>
      <c r="D9" s="56">
        <v>2111</v>
      </c>
      <c r="E9" s="56">
        <v>3210</v>
      </c>
      <c r="F9" s="31">
        <v>10000</v>
      </c>
      <c r="G9" s="31"/>
      <c r="H9" s="31"/>
      <c r="I9" s="31"/>
      <c r="J9" s="31"/>
      <c r="K9" s="31"/>
      <c r="L9" s="31"/>
      <c r="M9" s="31"/>
      <c r="N9" s="159">
        <f>N5</f>
        <v>100000</v>
      </c>
      <c r="O9" s="31">
        <f aca="true" t="shared" si="1" ref="O9:O62">F9+G9+H9+J9+K9+L9+M9</f>
        <v>10000</v>
      </c>
      <c r="P9" s="97">
        <v>10000</v>
      </c>
      <c r="Q9" s="31">
        <f t="shared" si="0"/>
        <v>0</v>
      </c>
      <c r="R9" s="159">
        <f>N9-O9-O10-O11-O13-O12</f>
        <v>0</v>
      </c>
      <c r="S9" s="4"/>
      <c r="T9" s="4"/>
      <c r="U9" s="4"/>
      <c r="V9" s="25"/>
    </row>
    <row r="10" spans="1:22" ht="56.25">
      <c r="A10" s="148"/>
      <c r="B10" s="156"/>
      <c r="C10" s="38" t="s">
        <v>268</v>
      </c>
      <c r="D10" s="56" t="s">
        <v>76</v>
      </c>
      <c r="E10" s="56">
        <v>3132</v>
      </c>
      <c r="F10" s="31"/>
      <c r="G10" s="65">
        <v>10000</v>
      </c>
      <c r="H10" s="31"/>
      <c r="I10" s="31"/>
      <c r="J10" s="31"/>
      <c r="K10" s="31"/>
      <c r="L10" s="31"/>
      <c r="M10" s="31"/>
      <c r="N10" s="160"/>
      <c r="O10" s="31">
        <v>26000</v>
      </c>
      <c r="P10" s="111">
        <v>26000</v>
      </c>
      <c r="Q10" s="31">
        <v>0</v>
      </c>
      <c r="R10" s="148"/>
      <c r="S10" s="4"/>
      <c r="T10" s="4"/>
      <c r="U10" s="4"/>
      <c r="V10" s="25"/>
    </row>
    <row r="11" spans="1:22" ht="56.25">
      <c r="A11" s="148"/>
      <c r="B11" s="156"/>
      <c r="C11" s="38" t="s">
        <v>171</v>
      </c>
      <c r="D11" s="56">
        <v>6030</v>
      </c>
      <c r="E11" s="56">
        <v>2210</v>
      </c>
      <c r="F11" s="31"/>
      <c r="G11" s="65">
        <v>10000</v>
      </c>
      <c r="H11" s="31"/>
      <c r="I11" s="31"/>
      <c r="J11" s="31"/>
      <c r="K11" s="31"/>
      <c r="L11" s="31"/>
      <c r="M11" s="31"/>
      <c r="N11" s="160"/>
      <c r="O11" s="31">
        <f t="shared" si="1"/>
        <v>10000</v>
      </c>
      <c r="P11" s="66">
        <v>10000</v>
      </c>
      <c r="Q11" s="31">
        <f t="shared" si="0"/>
        <v>0</v>
      </c>
      <c r="R11" s="148"/>
      <c r="S11" s="4"/>
      <c r="T11" s="4"/>
      <c r="U11" s="4"/>
      <c r="V11" s="25"/>
    </row>
    <row r="12" spans="1:22" ht="56.25">
      <c r="A12" s="148"/>
      <c r="B12" s="156"/>
      <c r="C12" s="38" t="s">
        <v>265</v>
      </c>
      <c r="D12" s="56">
        <v>6030</v>
      </c>
      <c r="E12" s="56">
        <v>3110</v>
      </c>
      <c r="F12" s="31"/>
      <c r="G12" s="65"/>
      <c r="H12" s="31"/>
      <c r="I12" s="31"/>
      <c r="J12" s="31"/>
      <c r="K12" s="31"/>
      <c r="L12" s="31"/>
      <c r="M12" s="31"/>
      <c r="N12" s="160"/>
      <c r="O12" s="31">
        <v>50000</v>
      </c>
      <c r="P12" s="66">
        <v>50000</v>
      </c>
      <c r="Q12" s="31">
        <f>O12-P12</f>
        <v>0</v>
      </c>
      <c r="R12" s="148"/>
      <c r="S12" s="4"/>
      <c r="T12" s="4"/>
      <c r="U12" s="4"/>
      <c r="V12" s="25"/>
    </row>
    <row r="13" spans="1:22" ht="84">
      <c r="A13" s="148"/>
      <c r="B13" s="169"/>
      <c r="C13" s="38" t="s">
        <v>150</v>
      </c>
      <c r="D13" s="56">
        <v>1020</v>
      </c>
      <c r="E13" s="56">
        <v>2210</v>
      </c>
      <c r="F13" s="31"/>
      <c r="G13" s="31"/>
      <c r="H13" s="31"/>
      <c r="I13" s="31"/>
      <c r="J13" s="31"/>
      <c r="K13" s="31">
        <v>4000</v>
      </c>
      <c r="L13" s="31"/>
      <c r="M13" s="31"/>
      <c r="N13" s="161"/>
      <c r="O13" s="31">
        <f t="shared" si="1"/>
        <v>4000</v>
      </c>
      <c r="P13" s="95">
        <v>4000</v>
      </c>
      <c r="Q13" s="31">
        <f>O13-P13</f>
        <v>0</v>
      </c>
      <c r="R13" s="172"/>
      <c r="S13" s="4"/>
      <c r="T13" s="4"/>
      <c r="U13" s="4"/>
      <c r="V13" s="25"/>
    </row>
    <row r="14" spans="1:22" ht="56.25">
      <c r="A14" s="146">
        <v>3</v>
      </c>
      <c r="B14" s="155" t="s">
        <v>206</v>
      </c>
      <c r="C14" s="36" t="s">
        <v>54</v>
      </c>
      <c r="D14" s="34">
        <v>5041</v>
      </c>
      <c r="E14" s="34">
        <v>2210</v>
      </c>
      <c r="F14" s="31"/>
      <c r="G14" s="65">
        <v>14400</v>
      </c>
      <c r="H14" s="31"/>
      <c r="I14" s="31"/>
      <c r="J14" s="31"/>
      <c r="K14" s="31"/>
      <c r="L14" s="31"/>
      <c r="M14" s="31"/>
      <c r="N14" s="159">
        <f>N9</f>
        <v>100000</v>
      </c>
      <c r="O14" s="31">
        <f t="shared" si="1"/>
        <v>14400</v>
      </c>
      <c r="P14" s="110">
        <v>14400</v>
      </c>
      <c r="Q14" s="31">
        <f>F14+G14+H14+J14-P14</f>
        <v>0</v>
      </c>
      <c r="R14" s="159">
        <f>N14-O14-O15-O16-O17-O18-O19-O20</f>
        <v>0</v>
      </c>
      <c r="S14" s="4"/>
      <c r="T14" s="4"/>
      <c r="U14" s="4"/>
      <c r="V14" s="25"/>
    </row>
    <row r="15" spans="1:22" ht="56.25">
      <c r="A15" s="146"/>
      <c r="B15" s="156"/>
      <c r="C15" s="36" t="s">
        <v>43</v>
      </c>
      <c r="D15" s="34">
        <v>1090</v>
      </c>
      <c r="E15" s="34">
        <v>2210</v>
      </c>
      <c r="F15" s="31"/>
      <c r="G15" s="65">
        <v>20000</v>
      </c>
      <c r="H15" s="31"/>
      <c r="I15" s="31"/>
      <c r="J15" s="31"/>
      <c r="K15" s="31"/>
      <c r="L15" s="31"/>
      <c r="M15" s="31"/>
      <c r="N15" s="160"/>
      <c r="O15" s="31">
        <f t="shared" si="1"/>
        <v>20000</v>
      </c>
      <c r="P15" s="95">
        <v>20000</v>
      </c>
      <c r="Q15" s="31">
        <f>F15+G15+H15+J15+M15-P15</f>
        <v>0</v>
      </c>
      <c r="R15" s="148"/>
      <c r="S15" s="4"/>
      <c r="T15" s="4"/>
      <c r="U15" s="4"/>
      <c r="V15" s="25"/>
    </row>
    <row r="16" spans="1:22" ht="84">
      <c r="A16" s="146"/>
      <c r="B16" s="156"/>
      <c r="C16" s="36" t="s">
        <v>44</v>
      </c>
      <c r="D16" s="34">
        <v>1010</v>
      </c>
      <c r="E16" s="34">
        <v>2210</v>
      </c>
      <c r="F16" s="31"/>
      <c r="G16" s="65">
        <v>7000</v>
      </c>
      <c r="H16" s="31"/>
      <c r="I16" s="31"/>
      <c r="J16" s="31"/>
      <c r="K16" s="31"/>
      <c r="L16" s="31"/>
      <c r="M16" s="31"/>
      <c r="N16" s="160"/>
      <c r="O16" s="31">
        <f t="shared" si="1"/>
        <v>7000</v>
      </c>
      <c r="P16" s="95">
        <v>6999.94</v>
      </c>
      <c r="Q16" s="73">
        <f>F16+G16+H16+J16-P16</f>
        <v>0.06000000000040018</v>
      </c>
      <c r="R16" s="148"/>
      <c r="S16" s="4"/>
      <c r="T16" s="4"/>
      <c r="U16" s="4"/>
      <c r="V16" s="25"/>
    </row>
    <row r="17" spans="1:22" ht="56.25">
      <c r="A17" s="146"/>
      <c r="B17" s="156"/>
      <c r="C17" s="36" t="s">
        <v>245</v>
      </c>
      <c r="D17" s="34">
        <v>1010</v>
      </c>
      <c r="E17" s="34">
        <v>2240</v>
      </c>
      <c r="F17" s="31"/>
      <c r="G17" s="65">
        <v>4000</v>
      </c>
      <c r="H17" s="31"/>
      <c r="I17" s="31"/>
      <c r="J17" s="31"/>
      <c r="K17" s="31"/>
      <c r="L17" s="31"/>
      <c r="M17" s="31"/>
      <c r="N17" s="160"/>
      <c r="O17" s="31">
        <f t="shared" si="1"/>
        <v>4000</v>
      </c>
      <c r="P17" s="95">
        <v>4000</v>
      </c>
      <c r="Q17" s="31">
        <f>F17+G17+H17+J17-P17</f>
        <v>0</v>
      </c>
      <c r="R17" s="148"/>
      <c r="S17" s="4"/>
      <c r="T17" s="4"/>
      <c r="U17" s="4"/>
      <c r="V17" s="25"/>
    </row>
    <row r="18" spans="1:22" ht="56.25">
      <c r="A18" s="146"/>
      <c r="B18" s="157"/>
      <c r="C18" s="36" t="s">
        <v>246</v>
      </c>
      <c r="D18" s="34">
        <v>1010</v>
      </c>
      <c r="E18" s="34" t="s">
        <v>166</v>
      </c>
      <c r="F18" s="31"/>
      <c r="G18" s="31">
        <v>12000</v>
      </c>
      <c r="H18" s="31"/>
      <c r="I18" s="31"/>
      <c r="J18" s="31"/>
      <c r="K18" s="31"/>
      <c r="L18" s="31"/>
      <c r="M18" s="31"/>
      <c r="N18" s="160"/>
      <c r="O18" s="31">
        <f t="shared" si="1"/>
        <v>12000</v>
      </c>
      <c r="P18" s="95">
        <f>9599+2400</f>
        <v>11999</v>
      </c>
      <c r="Q18" s="31">
        <f>F18+G18+H18+J18-P18</f>
        <v>1</v>
      </c>
      <c r="R18" s="148"/>
      <c r="S18" s="4"/>
      <c r="T18" s="4"/>
      <c r="U18" s="4"/>
      <c r="V18" s="25"/>
    </row>
    <row r="19" spans="1:22" ht="183" customHeight="1">
      <c r="A19" s="146"/>
      <c r="B19" s="157"/>
      <c r="C19" s="36" t="s">
        <v>191</v>
      </c>
      <c r="D19" s="34">
        <v>1090</v>
      </c>
      <c r="E19" s="34">
        <v>2210</v>
      </c>
      <c r="F19" s="31"/>
      <c r="G19" s="65">
        <v>28900</v>
      </c>
      <c r="H19" s="31"/>
      <c r="I19" s="31"/>
      <c r="J19" s="31"/>
      <c r="K19" s="31"/>
      <c r="L19" s="31"/>
      <c r="M19" s="31"/>
      <c r="N19" s="160"/>
      <c r="O19" s="31">
        <f t="shared" si="1"/>
        <v>28900</v>
      </c>
      <c r="P19" s="95">
        <v>28900</v>
      </c>
      <c r="Q19" s="73">
        <f>F19+G19+H19+J19-P19</f>
        <v>0</v>
      </c>
      <c r="R19" s="148"/>
      <c r="S19" s="4"/>
      <c r="T19" s="4"/>
      <c r="U19" s="4"/>
      <c r="V19" s="25"/>
    </row>
    <row r="20" spans="1:22" ht="56.25">
      <c r="A20" s="146"/>
      <c r="B20" s="158"/>
      <c r="C20" s="36" t="s">
        <v>154</v>
      </c>
      <c r="D20" s="34">
        <v>6030</v>
      </c>
      <c r="E20" s="34">
        <v>3110</v>
      </c>
      <c r="F20" s="31"/>
      <c r="G20" s="65"/>
      <c r="H20" s="31"/>
      <c r="I20" s="31"/>
      <c r="J20" s="31"/>
      <c r="K20" s="31">
        <v>13700</v>
      </c>
      <c r="L20" s="31"/>
      <c r="M20" s="31"/>
      <c r="N20" s="161"/>
      <c r="O20" s="31">
        <f t="shared" si="1"/>
        <v>13700</v>
      </c>
      <c r="P20" s="66">
        <v>13690</v>
      </c>
      <c r="Q20" s="31">
        <f>O20-P20</f>
        <v>10</v>
      </c>
      <c r="R20" s="172"/>
      <c r="S20" s="4"/>
      <c r="T20" s="4"/>
      <c r="U20" s="4"/>
      <c r="V20" s="25"/>
    </row>
    <row r="21" spans="1:22" ht="84">
      <c r="A21" s="147">
        <v>4</v>
      </c>
      <c r="B21" s="155" t="s">
        <v>207</v>
      </c>
      <c r="C21" s="36" t="s">
        <v>14</v>
      </c>
      <c r="D21" s="34">
        <v>1020</v>
      </c>
      <c r="E21" s="34">
        <v>2210</v>
      </c>
      <c r="F21" s="31">
        <f>4000+2952</f>
        <v>6952</v>
      </c>
      <c r="G21" s="31"/>
      <c r="H21" s="31"/>
      <c r="I21" s="31"/>
      <c r="J21" s="31"/>
      <c r="K21" s="31"/>
      <c r="L21" s="31"/>
      <c r="M21" s="31"/>
      <c r="N21" s="159">
        <f>N14</f>
        <v>100000</v>
      </c>
      <c r="O21" s="31">
        <f t="shared" si="1"/>
        <v>6952</v>
      </c>
      <c r="P21" s="95">
        <v>6781</v>
      </c>
      <c r="Q21" s="31">
        <f aca="true" t="shared" si="2" ref="Q21:Q30">F21+G21+H21+J21-P21</f>
        <v>171</v>
      </c>
      <c r="R21" s="159">
        <f>N21-O21-O22-O23-O24-O25</f>
        <v>358</v>
      </c>
      <c r="S21" s="4"/>
      <c r="T21" s="4"/>
      <c r="U21" s="4"/>
      <c r="V21" s="27"/>
    </row>
    <row r="22" spans="1:22" ht="56.25">
      <c r="A22" s="148"/>
      <c r="B22" s="156"/>
      <c r="C22" s="36" t="s">
        <v>172</v>
      </c>
      <c r="D22" s="34">
        <v>1010</v>
      </c>
      <c r="E22" s="34" t="s">
        <v>166</v>
      </c>
      <c r="F22" s="31">
        <v>25000</v>
      </c>
      <c r="G22" s="31"/>
      <c r="H22" s="31"/>
      <c r="I22" s="31"/>
      <c r="J22" s="31"/>
      <c r="K22" s="31"/>
      <c r="L22" s="31"/>
      <c r="M22" s="31"/>
      <c r="N22" s="160"/>
      <c r="O22" s="31">
        <f t="shared" si="1"/>
        <v>25000</v>
      </c>
      <c r="P22" s="95">
        <f>22900+2100</f>
        <v>25000</v>
      </c>
      <c r="Q22" s="31">
        <f t="shared" si="2"/>
        <v>0</v>
      </c>
      <c r="R22" s="148"/>
      <c r="S22" s="4"/>
      <c r="T22" s="4"/>
      <c r="U22" s="4"/>
      <c r="V22" s="27"/>
    </row>
    <row r="23" spans="1:22" ht="56.25">
      <c r="A23" s="148"/>
      <c r="B23" s="156"/>
      <c r="C23" s="36" t="s">
        <v>70</v>
      </c>
      <c r="D23" s="34" t="s">
        <v>76</v>
      </c>
      <c r="E23" s="34">
        <v>3132</v>
      </c>
      <c r="F23" s="31"/>
      <c r="G23" s="65">
        <v>20000</v>
      </c>
      <c r="H23" s="31"/>
      <c r="I23" s="31"/>
      <c r="J23" s="31"/>
      <c r="K23" s="31"/>
      <c r="L23" s="31"/>
      <c r="M23" s="31"/>
      <c r="N23" s="160"/>
      <c r="O23" s="31">
        <f t="shared" si="1"/>
        <v>20000</v>
      </c>
      <c r="P23" s="111">
        <v>0</v>
      </c>
      <c r="Q23" s="31">
        <f t="shared" si="2"/>
        <v>20000</v>
      </c>
      <c r="R23" s="148"/>
      <c r="S23" s="4"/>
      <c r="T23" s="4"/>
      <c r="U23" s="4"/>
      <c r="V23" s="27"/>
    </row>
    <row r="24" spans="1:22" ht="27.75">
      <c r="A24" s="148"/>
      <c r="B24" s="156"/>
      <c r="C24" s="36" t="s">
        <v>120</v>
      </c>
      <c r="D24" s="34">
        <v>6030</v>
      </c>
      <c r="E24" s="34">
        <v>2210</v>
      </c>
      <c r="F24" s="31"/>
      <c r="G24" s="31"/>
      <c r="H24" s="31">
        <v>2180</v>
      </c>
      <c r="I24" s="31"/>
      <c r="J24" s="31"/>
      <c r="K24" s="31"/>
      <c r="L24" s="31"/>
      <c r="M24" s="31"/>
      <c r="N24" s="160"/>
      <c r="O24" s="31">
        <f t="shared" si="1"/>
        <v>2180</v>
      </c>
      <c r="P24" s="66">
        <v>2180</v>
      </c>
      <c r="Q24" s="31">
        <f t="shared" si="2"/>
        <v>0</v>
      </c>
      <c r="R24" s="148"/>
      <c r="S24" s="4"/>
      <c r="T24" s="4"/>
      <c r="U24" s="4"/>
      <c r="V24" s="27"/>
    </row>
    <row r="25" spans="1:22" ht="27.75">
      <c r="A25" s="148"/>
      <c r="B25" s="156"/>
      <c r="C25" s="36" t="s">
        <v>121</v>
      </c>
      <c r="D25" s="34">
        <v>6030</v>
      </c>
      <c r="E25" s="34">
        <v>3110</v>
      </c>
      <c r="F25" s="31"/>
      <c r="G25" s="31"/>
      <c r="H25" s="31">
        <v>45510</v>
      </c>
      <c r="I25" s="31"/>
      <c r="J25" s="31"/>
      <c r="K25" s="31"/>
      <c r="L25" s="31"/>
      <c r="M25" s="31"/>
      <c r="N25" s="161"/>
      <c r="O25" s="31">
        <f t="shared" si="1"/>
        <v>45510</v>
      </c>
      <c r="P25" s="66">
        <v>45510</v>
      </c>
      <c r="Q25" s="31">
        <f t="shared" si="2"/>
        <v>0</v>
      </c>
      <c r="R25" s="172"/>
      <c r="S25" s="4"/>
      <c r="T25" s="4"/>
      <c r="U25" s="4"/>
      <c r="V25" s="27"/>
    </row>
    <row r="26" spans="1:22" ht="27.75">
      <c r="A26" s="146">
        <v>5</v>
      </c>
      <c r="B26" s="155" t="s">
        <v>208</v>
      </c>
      <c r="C26" s="36" t="s">
        <v>15</v>
      </c>
      <c r="D26" s="34">
        <v>1100</v>
      </c>
      <c r="E26" s="34">
        <v>2210</v>
      </c>
      <c r="F26" s="31">
        <v>10000</v>
      </c>
      <c r="G26" s="31"/>
      <c r="H26" s="31"/>
      <c r="I26" s="31"/>
      <c r="J26" s="31"/>
      <c r="K26" s="31"/>
      <c r="L26" s="31"/>
      <c r="M26" s="31"/>
      <c r="N26" s="159">
        <f>N21</f>
        <v>100000</v>
      </c>
      <c r="O26" s="31">
        <f t="shared" si="1"/>
        <v>10000</v>
      </c>
      <c r="P26" s="109">
        <v>10000</v>
      </c>
      <c r="Q26" s="31">
        <f t="shared" si="2"/>
        <v>0</v>
      </c>
      <c r="R26" s="159">
        <f>N26-O26-O27-O28-O29-O30-O31-O32</f>
        <v>0</v>
      </c>
      <c r="S26" s="4"/>
      <c r="T26" s="4"/>
      <c r="U26" s="4"/>
      <c r="V26" s="27"/>
    </row>
    <row r="27" spans="1:22" ht="27.75">
      <c r="A27" s="146"/>
      <c r="B27" s="157"/>
      <c r="C27" s="36" t="s">
        <v>49</v>
      </c>
      <c r="D27" s="34">
        <v>1020</v>
      </c>
      <c r="E27" s="34">
        <v>2210</v>
      </c>
      <c r="F27" s="31"/>
      <c r="G27" s="65">
        <v>20000</v>
      </c>
      <c r="H27" s="31"/>
      <c r="I27" s="31"/>
      <c r="J27" s="31"/>
      <c r="K27" s="31"/>
      <c r="L27" s="31"/>
      <c r="M27" s="31"/>
      <c r="N27" s="160"/>
      <c r="O27" s="31">
        <f t="shared" si="1"/>
        <v>20000</v>
      </c>
      <c r="P27" s="95">
        <v>20000</v>
      </c>
      <c r="Q27" s="31">
        <f t="shared" si="2"/>
        <v>0</v>
      </c>
      <c r="R27" s="148"/>
      <c r="S27" s="4"/>
      <c r="T27" s="4"/>
      <c r="U27" s="4"/>
      <c r="V27" s="27"/>
    </row>
    <row r="28" spans="1:22" ht="27.75">
      <c r="A28" s="146"/>
      <c r="B28" s="157"/>
      <c r="C28" s="36" t="s">
        <v>50</v>
      </c>
      <c r="D28" s="34">
        <v>1020</v>
      </c>
      <c r="E28" s="34">
        <v>2210</v>
      </c>
      <c r="F28" s="31"/>
      <c r="G28" s="65">
        <v>15000</v>
      </c>
      <c r="H28" s="31"/>
      <c r="I28" s="31"/>
      <c r="J28" s="31"/>
      <c r="K28" s="31"/>
      <c r="L28" s="31"/>
      <c r="M28" s="31"/>
      <c r="N28" s="160"/>
      <c r="O28" s="31">
        <f t="shared" si="1"/>
        <v>15000</v>
      </c>
      <c r="P28" s="95">
        <v>11070</v>
      </c>
      <c r="Q28" s="31">
        <f t="shared" si="2"/>
        <v>3930</v>
      </c>
      <c r="R28" s="148"/>
      <c r="S28" s="4"/>
      <c r="T28" s="4"/>
      <c r="U28" s="4"/>
      <c r="V28" s="27"/>
    </row>
    <row r="29" spans="1:22" ht="56.25">
      <c r="A29" s="146"/>
      <c r="B29" s="157"/>
      <c r="C29" s="36" t="s">
        <v>51</v>
      </c>
      <c r="D29" s="34">
        <v>2030</v>
      </c>
      <c r="E29" s="34">
        <v>3210</v>
      </c>
      <c r="F29" s="31"/>
      <c r="G29" s="31">
        <v>20000</v>
      </c>
      <c r="H29" s="31"/>
      <c r="I29" s="31"/>
      <c r="J29" s="31"/>
      <c r="K29" s="31"/>
      <c r="L29" s="31"/>
      <c r="M29" s="31"/>
      <c r="N29" s="160"/>
      <c r="O29" s="31">
        <f t="shared" si="1"/>
        <v>20000</v>
      </c>
      <c r="P29" s="97">
        <v>20000</v>
      </c>
      <c r="Q29" s="31">
        <f t="shared" si="2"/>
        <v>0</v>
      </c>
      <c r="R29" s="148"/>
      <c r="S29" s="4"/>
      <c r="T29" s="4"/>
      <c r="U29" s="4"/>
      <c r="V29" s="27"/>
    </row>
    <row r="30" spans="1:22" ht="56.25">
      <c r="A30" s="146"/>
      <c r="B30" s="157"/>
      <c r="C30" s="36" t="s">
        <v>48</v>
      </c>
      <c r="D30" s="34">
        <v>5031</v>
      </c>
      <c r="E30" s="34">
        <v>2240</v>
      </c>
      <c r="F30" s="31"/>
      <c r="G30" s="65">
        <v>10000</v>
      </c>
      <c r="H30" s="31"/>
      <c r="I30" s="31"/>
      <c r="J30" s="31"/>
      <c r="K30" s="31"/>
      <c r="L30" s="31"/>
      <c r="M30" s="31"/>
      <c r="N30" s="160"/>
      <c r="O30" s="31">
        <f t="shared" si="1"/>
        <v>10000</v>
      </c>
      <c r="P30" s="110">
        <v>10000</v>
      </c>
      <c r="Q30" s="31">
        <f t="shared" si="2"/>
        <v>0</v>
      </c>
      <c r="R30" s="148"/>
      <c r="S30" s="4"/>
      <c r="T30" s="4"/>
      <c r="U30" s="4"/>
      <c r="V30" s="27"/>
    </row>
    <row r="31" spans="1:22" ht="56.25">
      <c r="A31" s="146"/>
      <c r="B31" s="157"/>
      <c r="C31" s="36" t="s">
        <v>73</v>
      </c>
      <c r="D31" s="34">
        <v>6030</v>
      </c>
      <c r="E31" s="34">
        <v>2210</v>
      </c>
      <c r="F31" s="31"/>
      <c r="G31" s="65"/>
      <c r="H31" s="31"/>
      <c r="I31" s="31"/>
      <c r="J31" s="31"/>
      <c r="K31" s="31"/>
      <c r="L31" s="31"/>
      <c r="M31" s="31"/>
      <c r="N31" s="160"/>
      <c r="O31" s="31">
        <v>20000</v>
      </c>
      <c r="P31" s="66">
        <v>20000</v>
      </c>
      <c r="Q31" s="31">
        <f>O31-P31</f>
        <v>0</v>
      </c>
      <c r="R31" s="148"/>
      <c r="S31" s="4"/>
      <c r="T31" s="4"/>
      <c r="U31" s="4"/>
      <c r="V31" s="27"/>
    </row>
    <row r="32" spans="1:22" ht="27.75">
      <c r="A32" s="146"/>
      <c r="B32" s="157"/>
      <c r="C32" s="36" t="s">
        <v>269</v>
      </c>
      <c r="D32" s="34">
        <v>1020</v>
      </c>
      <c r="E32" s="34">
        <v>2210</v>
      </c>
      <c r="F32" s="31"/>
      <c r="G32" s="65">
        <v>20000</v>
      </c>
      <c r="H32" s="31"/>
      <c r="I32" s="31"/>
      <c r="J32" s="31"/>
      <c r="K32" s="31"/>
      <c r="L32" s="31"/>
      <c r="M32" s="31"/>
      <c r="N32" s="161"/>
      <c r="O32" s="31">
        <v>5000</v>
      </c>
      <c r="P32" s="95">
        <v>5000</v>
      </c>
      <c r="Q32" s="31">
        <f>O32-P32</f>
        <v>0</v>
      </c>
      <c r="R32" s="172"/>
      <c r="S32" s="4"/>
      <c r="T32" s="4"/>
      <c r="U32" s="4"/>
      <c r="V32" s="27"/>
    </row>
    <row r="33" spans="1:22" ht="73.5" customHeight="1">
      <c r="A33" s="147">
        <v>6</v>
      </c>
      <c r="B33" s="155" t="s">
        <v>209</v>
      </c>
      <c r="C33" s="36" t="s">
        <v>104</v>
      </c>
      <c r="D33" s="34">
        <v>1010</v>
      </c>
      <c r="E33" s="74" t="s">
        <v>27</v>
      </c>
      <c r="F33" s="31">
        <v>10000</v>
      </c>
      <c r="G33" s="31"/>
      <c r="H33" s="31"/>
      <c r="I33" s="31"/>
      <c r="J33" s="31"/>
      <c r="K33" s="31"/>
      <c r="L33" s="31"/>
      <c r="M33" s="31"/>
      <c r="N33" s="159">
        <f>N26</f>
        <v>100000</v>
      </c>
      <c r="O33" s="31">
        <f t="shared" si="1"/>
        <v>10000</v>
      </c>
      <c r="P33" s="95">
        <v>9945.72</v>
      </c>
      <c r="Q33" s="73">
        <f aca="true" t="shared" si="3" ref="Q33:Q38">F33+G33+H33+J33-P33</f>
        <v>54.280000000000655</v>
      </c>
      <c r="R33" s="159">
        <f>N33-O33-O34-O35-O36-O37-O38</f>
        <v>0</v>
      </c>
      <c r="S33" s="82"/>
      <c r="T33" s="2"/>
      <c r="U33" s="2"/>
      <c r="V33" s="25"/>
    </row>
    <row r="34" spans="1:22" ht="84">
      <c r="A34" s="148"/>
      <c r="B34" s="156"/>
      <c r="C34" s="36" t="s">
        <v>7</v>
      </c>
      <c r="D34" s="34">
        <v>1090</v>
      </c>
      <c r="E34" s="34">
        <v>2210</v>
      </c>
      <c r="F34" s="31">
        <v>15000</v>
      </c>
      <c r="G34" s="31"/>
      <c r="H34" s="31"/>
      <c r="I34" s="31"/>
      <c r="J34" s="31"/>
      <c r="K34" s="31"/>
      <c r="L34" s="31"/>
      <c r="M34" s="31"/>
      <c r="N34" s="160"/>
      <c r="O34" s="31">
        <f t="shared" si="1"/>
        <v>15000</v>
      </c>
      <c r="P34" s="95">
        <v>14438</v>
      </c>
      <c r="Q34" s="31">
        <f t="shared" si="3"/>
        <v>562</v>
      </c>
      <c r="R34" s="148"/>
      <c r="S34" s="82"/>
      <c r="T34" s="2"/>
      <c r="U34" s="2"/>
      <c r="V34" s="25"/>
    </row>
    <row r="35" spans="1:22" ht="27.75">
      <c r="A35" s="148"/>
      <c r="B35" s="156"/>
      <c r="C35" s="36" t="s">
        <v>55</v>
      </c>
      <c r="D35" s="34">
        <v>1010</v>
      </c>
      <c r="E35" s="34">
        <v>3110</v>
      </c>
      <c r="F35" s="31">
        <v>10000</v>
      </c>
      <c r="G35" s="31"/>
      <c r="H35" s="31"/>
      <c r="I35" s="31"/>
      <c r="J35" s="31"/>
      <c r="K35" s="31"/>
      <c r="L35" s="31"/>
      <c r="M35" s="31"/>
      <c r="N35" s="160"/>
      <c r="O35" s="31">
        <f t="shared" si="1"/>
        <v>10000</v>
      </c>
      <c r="P35" s="95">
        <v>9999</v>
      </c>
      <c r="Q35" s="31">
        <f t="shared" si="3"/>
        <v>1</v>
      </c>
      <c r="R35" s="148"/>
      <c r="S35" s="82"/>
      <c r="T35" s="2"/>
      <c r="U35" s="2"/>
      <c r="V35" s="25"/>
    </row>
    <row r="36" spans="1:22" ht="56.25">
      <c r="A36" s="148"/>
      <c r="B36" s="156"/>
      <c r="C36" s="36" t="s">
        <v>56</v>
      </c>
      <c r="D36" s="34">
        <v>1020</v>
      </c>
      <c r="E36" s="34">
        <v>3110</v>
      </c>
      <c r="F36" s="31">
        <v>35000</v>
      </c>
      <c r="G36" s="31"/>
      <c r="H36" s="31"/>
      <c r="I36" s="31"/>
      <c r="J36" s="31"/>
      <c r="K36" s="31"/>
      <c r="L36" s="31"/>
      <c r="M36" s="31"/>
      <c r="N36" s="160"/>
      <c r="O36" s="31">
        <f t="shared" si="1"/>
        <v>35000</v>
      </c>
      <c r="P36" s="95">
        <v>34952.8</v>
      </c>
      <c r="Q36" s="42">
        <f t="shared" si="3"/>
        <v>47.19999999999709</v>
      </c>
      <c r="R36" s="148"/>
      <c r="S36" s="82"/>
      <c r="T36" s="2"/>
      <c r="U36" s="2"/>
      <c r="V36" s="25"/>
    </row>
    <row r="37" spans="1:22" ht="27.75">
      <c r="A37" s="148"/>
      <c r="B37" s="156"/>
      <c r="C37" s="36" t="s">
        <v>57</v>
      </c>
      <c r="D37" s="34">
        <v>1090</v>
      </c>
      <c r="E37" s="34">
        <v>3110</v>
      </c>
      <c r="F37" s="31">
        <v>10000</v>
      </c>
      <c r="G37" s="31"/>
      <c r="H37" s="31"/>
      <c r="I37" s="31"/>
      <c r="J37" s="31"/>
      <c r="K37" s="31"/>
      <c r="L37" s="31"/>
      <c r="M37" s="31"/>
      <c r="N37" s="160"/>
      <c r="O37" s="31">
        <f t="shared" si="1"/>
        <v>10000</v>
      </c>
      <c r="P37" s="95">
        <v>9999</v>
      </c>
      <c r="Q37" s="31">
        <f t="shared" si="3"/>
        <v>1</v>
      </c>
      <c r="R37" s="148"/>
      <c r="S37" s="82"/>
      <c r="T37" s="2"/>
      <c r="U37" s="2"/>
      <c r="V37" s="25"/>
    </row>
    <row r="38" spans="1:22" ht="56.25">
      <c r="A38" s="148"/>
      <c r="B38" s="156"/>
      <c r="C38" s="36" t="s">
        <v>58</v>
      </c>
      <c r="D38" s="34">
        <v>2030</v>
      </c>
      <c r="E38" s="34">
        <v>3210</v>
      </c>
      <c r="F38" s="31">
        <v>20000</v>
      </c>
      <c r="G38" s="31"/>
      <c r="H38" s="31"/>
      <c r="I38" s="31"/>
      <c r="J38" s="31"/>
      <c r="K38" s="31"/>
      <c r="L38" s="31"/>
      <c r="M38" s="31"/>
      <c r="N38" s="161"/>
      <c r="O38" s="31">
        <f t="shared" si="1"/>
        <v>20000</v>
      </c>
      <c r="P38" s="97">
        <v>20000</v>
      </c>
      <c r="Q38" s="31">
        <f t="shared" si="3"/>
        <v>0</v>
      </c>
      <c r="R38" s="172"/>
      <c r="S38" s="82"/>
      <c r="T38" s="2"/>
      <c r="U38" s="2"/>
      <c r="V38" s="25"/>
    </row>
    <row r="39" spans="1:22" ht="56.25">
      <c r="A39" s="147">
        <v>7</v>
      </c>
      <c r="B39" s="155" t="s">
        <v>210</v>
      </c>
      <c r="C39" s="36" t="s">
        <v>34</v>
      </c>
      <c r="D39" s="34">
        <v>7461</v>
      </c>
      <c r="E39" s="34">
        <v>2240</v>
      </c>
      <c r="F39" s="31"/>
      <c r="G39" s="65">
        <v>54000</v>
      </c>
      <c r="H39" s="31"/>
      <c r="I39" s="31"/>
      <c r="J39" s="31"/>
      <c r="K39" s="31"/>
      <c r="L39" s="31"/>
      <c r="M39" s="31"/>
      <c r="N39" s="159">
        <f>N33</f>
        <v>100000</v>
      </c>
      <c r="O39" s="31">
        <f t="shared" si="1"/>
        <v>54000</v>
      </c>
      <c r="P39" s="66">
        <v>49675</v>
      </c>
      <c r="Q39" s="31">
        <f aca="true" t="shared" si="4" ref="Q39:Q48">F39+G39+H39+J39-P39</f>
        <v>4325</v>
      </c>
      <c r="R39" s="159">
        <f>N39-O39-O40-O41-O42-O43</f>
        <v>0</v>
      </c>
      <c r="S39" s="82"/>
      <c r="T39" s="2"/>
      <c r="U39" s="2"/>
      <c r="V39" s="25"/>
    </row>
    <row r="40" spans="1:22" ht="27.75">
      <c r="A40" s="148"/>
      <c r="B40" s="156"/>
      <c r="C40" s="36" t="s">
        <v>30</v>
      </c>
      <c r="D40" s="34">
        <v>1100</v>
      </c>
      <c r="E40" s="34">
        <v>2210</v>
      </c>
      <c r="F40" s="31"/>
      <c r="G40" s="65">
        <v>10000</v>
      </c>
      <c r="H40" s="31"/>
      <c r="I40" s="31"/>
      <c r="J40" s="31"/>
      <c r="K40" s="31"/>
      <c r="L40" s="31"/>
      <c r="M40" s="31"/>
      <c r="N40" s="160"/>
      <c r="O40" s="31">
        <f t="shared" si="1"/>
        <v>10000</v>
      </c>
      <c r="P40" s="109">
        <v>10000</v>
      </c>
      <c r="Q40" s="31">
        <f t="shared" si="4"/>
        <v>0</v>
      </c>
      <c r="R40" s="148"/>
      <c r="S40" s="82"/>
      <c r="T40" s="2"/>
      <c r="U40" s="2"/>
      <c r="V40" s="25"/>
    </row>
    <row r="41" spans="1:22" ht="56.25">
      <c r="A41" s="148"/>
      <c r="B41" s="156"/>
      <c r="C41" s="36" t="s">
        <v>31</v>
      </c>
      <c r="D41" s="34">
        <v>6030</v>
      </c>
      <c r="E41" s="34">
        <v>3110</v>
      </c>
      <c r="F41" s="31"/>
      <c r="G41" s="31">
        <v>7000</v>
      </c>
      <c r="H41" s="31"/>
      <c r="I41" s="31"/>
      <c r="J41" s="31"/>
      <c r="K41" s="31"/>
      <c r="L41" s="31"/>
      <c r="M41" s="31"/>
      <c r="N41" s="160"/>
      <c r="O41" s="31">
        <f t="shared" si="1"/>
        <v>7000</v>
      </c>
      <c r="P41" s="66">
        <v>7000</v>
      </c>
      <c r="Q41" s="31">
        <f t="shared" si="4"/>
        <v>0</v>
      </c>
      <c r="R41" s="148"/>
      <c r="S41" s="82"/>
      <c r="T41" s="2"/>
      <c r="U41" s="2"/>
      <c r="V41" s="25"/>
    </row>
    <row r="42" spans="1:22" ht="27.75">
      <c r="A42" s="148"/>
      <c r="B42" s="156"/>
      <c r="C42" s="36" t="s">
        <v>32</v>
      </c>
      <c r="D42" s="34">
        <v>1010</v>
      </c>
      <c r="E42" s="34">
        <v>3110</v>
      </c>
      <c r="F42" s="31"/>
      <c r="G42" s="31">
        <v>26000</v>
      </c>
      <c r="H42" s="31"/>
      <c r="I42" s="31"/>
      <c r="J42" s="31"/>
      <c r="K42" s="31"/>
      <c r="L42" s="31"/>
      <c r="M42" s="31"/>
      <c r="N42" s="160"/>
      <c r="O42" s="31">
        <f t="shared" si="1"/>
        <v>26000</v>
      </c>
      <c r="P42" s="95">
        <v>26000</v>
      </c>
      <c r="Q42" s="31">
        <f t="shared" si="4"/>
        <v>0</v>
      </c>
      <c r="R42" s="148"/>
      <c r="S42" s="82"/>
      <c r="T42" s="2"/>
      <c r="U42" s="2"/>
      <c r="V42" s="25"/>
    </row>
    <row r="43" spans="1:22" ht="27.75">
      <c r="A43" s="148"/>
      <c r="B43" s="156"/>
      <c r="C43" s="36" t="s">
        <v>33</v>
      </c>
      <c r="D43" s="34">
        <v>1010</v>
      </c>
      <c r="E43" s="34">
        <v>2210</v>
      </c>
      <c r="F43" s="31"/>
      <c r="G43" s="65">
        <v>3000</v>
      </c>
      <c r="H43" s="31"/>
      <c r="I43" s="31"/>
      <c r="J43" s="31"/>
      <c r="K43" s="31"/>
      <c r="L43" s="31"/>
      <c r="M43" s="31"/>
      <c r="N43" s="161"/>
      <c r="O43" s="31">
        <f t="shared" si="1"/>
        <v>3000</v>
      </c>
      <c r="P43" s="95">
        <v>3000</v>
      </c>
      <c r="Q43" s="31">
        <f t="shared" si="4"/>
        <v>0</v>
      </c>
      <c r="R43" s="172"/>
      <c r="S43" s="82"/>
      <c r="T43" s="2"/>
      <c r="U43" s="2"/>
      <c r="V43" s="25"/>
    </row>
    <row r="44" spans="1:22" ht="27.75">
      <c r="A44" s="35">
        <v>8</v>
      </c>
      <c r="B44" s="53" t="s">
        <v>211</v>
      </c>
      <c r="C44" s="36"/>
      <c r="D44" s="34"/>
      <c r="E44" s="34"/>
      <c r="F44" s="31"/>
      <c r="G44" s="31"/>
      <c r="H44" s="31"/>
      <c r="I44" s="31"/>
      <c r="J44" s="31"/>
      <c r="K44" s="31"/>
      <c r="L44" s="31"/>
      <c r="M44" s="31"/>
      <c r="N44" s="32">
        <f>N39</f>
        <v>100000</v>
      </c>
      <c r="O44" s="31">
        <f t="shared" si="1"/>
        <v>0</v>
      </c>
      <c r="P44" s="52">
        <v>0</v>
      </c>
      <c r="Q44" s="31">
        <f t="shared" si="4"/>
        <v>0</v>
      </c>
      <c r="R44" s="32">
        <f>N44</f>
        <v>100000</v>
      </c>
      <c r="S44" s="82"/>
      <c r="T44" s="2"/>
      <c r="U44" s="2"/>
      <c r="V44" s="25"/>
    </row>
    <row r="45" spans="1:25" ht="27.75">
      <c r="A45" s="147">
        <v>9</v>
      </c>
      <c r="B45" s="155" t="s">
        <v>212</v>
      </c>
      <c r="C45" s="36" t="s">
        <v>28</v>
      </c>
      <c r="D45" s="34">
        <v>1020</v>
      </c>
      <c r="E45" s="34">
        <v>2210</v>
      </c>
      <c r="F45" s="31"/>
      <c r="G45" s="65">
        <v>10000</v>
      </c>
      <c r="H45" s="31"/>
      <c r="I45" s="31"/>
      <c r="J45" s="31"/>
      <c r="K45" s="31"/>
      <c r="L45" s="31"/>
      <c r="M45" s="31"/>
      <c r="N45" s="159">
        <f>N39</f>
        <v>100000</v>
      </c>
      <c r="O45" s="31">
        <f t="shared" si="1"/>
        <v>10000</v>
      </c>
      <c r="P45" s="95">
        <v>9996</v>
      </c>
      <c r="Q45" s="31">
        <f t="shared" si="4"/>
        <v>4</v>
      </c>
      <c r="R45" s="159">
        <f>N45-O45-O46-O47-O48-O49</f>
        <v>0</v>
      </c>
      <c r="S45" s="82"/>
      <c r="T45" s="2"/>
      <c r="U45" s="2"/>
      <c r="V45" s="25"/>
      <c r="Y45" s="6"/>
    </row>
    <row r="46" spans="1:22" ht="56.25">
      <c r="A46" s="148"/>
      <c r="B46" s="156"/>
      <c r="C46" s="36" t="s">
        <v>77</v>
      </c>
      <c r="D46" s="34">
        <v>6030</v>
      </c>
      <c r="E46" s="34">
        <v>2210</v>
      </c>
      <c r="F46" s="31"/>
      <c r="G46" s="65">
        <v>20000</v>
      </c>
      <c r="H46" s="31"/>
      <c r="I46" s="31"/>
      <c r="J46" s="31"/>
      <c r="K46" s="31"/>
      <c r="L46" s="31"/>
      <c r="M46" s="31"/>
      <c r="N46" s="160"/>
      <c r="O46" s="31">
        <f t="shared" si="1"/>
        <v>20000</v>
      </c>
      <c r="P46" s="66">
        <v>20000</v>
      </c>
      <c r="Q46" s="31">
        <f t="shared" si="4"/>
        <v>0</v>
      </c>
      <c r="R46" s="148"/>
      <c r="S46" s="82"/>
      <c r="T46" s="2"/>
      <c r="U46" s="2"/>
      <c r="V46" s="25"/>
    </row>
    <row r="47" spans="1:22" ht="56.25">
      <c r="A47" s="164"/>
      <c r="B47" s="156"/>
      <c r="C47" s="36" t="s">
        <v>116</v>
      </c>
      <c r="D47" s="34">
        <v>7461</v>
      </c>
      <c r="E47" s="34">
        <v>2240</v>
      </c>
      <c r="F47" s="31"/>
      <c r="G47" s="31"/>
      <c r="H47" s="31">
        <v>35000</v>
      </c>
      <c r="I47" s="31"/>
      <c r="J47" s="31"/>
      <c r="K47" s="31"/>
      <c r="L47" s="31"/>
      <c r="M47" s="31"/>
      <c r="N47" s="160"/>
      <c r="O47" s="31">
        <f t="shared" si="1"/>
        <v>35000</v>
      </c>
      <c r="P47" s="66">
        <v>34690</v>
      </c>
      <c r="Q47" s="31">
        <f t="shared" si="4"/>
        <v>310</v>
      </c>
      <c r="R47" s="148"/>
      <c r="S47" s="82"/>
      <c r="T47" s="2"/>
      <c r="U47" s="2"/>
      <c r="V47" s="25"/>
    </row>
    <row r="48" spans="1:22" ht="56.25">
      <c r="A48" s="164"/>
      <c r="B48" s="156"/>
      <c r="C48" s="36" t="s">
        <v>130</v>
      </c>
      <c r="D48" s="34">
        <v>7461</v>
      </c>
      <c r="E48" s="34">
        <v>2240</v>
      </c>
      <c r="F48" s="31"/>
      <c r="G48" s="31"/>
      <c r="H48" s="31"/>
      <c r="I48" s="31"/>
      <c r="J48" s="31">
        <v>30000</v>
      </c>
      <c r="K48" s="31"/>
      <c r="L48" s="31"/>
      <c r="M48" s="31"/>
      <c r="N48" s="160"/>
      <c r="O48" s="31">
        <f t="shared" si="1"/>
        <v>30000</v>
      </c>
      <c r="P48" s="66">
        <v>28121.58</v>
      </c>
      <c r="Q48" s="73">
        <f t="shared" si="4"/>
        <v>1878.4199999999983</v>
      </c>
      <c r="R48" s="148"/>
      <c r="S48" s="82"/>
      <c r="T48" s="2"/>
      <c r="U48" s="2"/>
      <c r="V48" s="25"/>
    </row>
    <row r="49" spans="1:22" ht="27.75">
      <c r="A49" s="164"/>
      <c r="B49" s="167"/>
      <c r="C49" s="36" t="s">
        <v>244</v>
      </c>
      <c r="D49" s="34">
        <v>1020</v>
      </c>
      <c r="E49" s="34">
        <v>2210</v>
      </c>
      <c r="F49" s="31"/>
      <c r="G49" s="31"/>
      <c r="H49" s="31"/>
      <c r="I49" s="31"/>
      <c r="J49" s="31"/>
      <c r="K49" s="31">
        <v>5000</v>
      </c>
      <c r="L49" s="31"/>
      <c r="M49" s="31"/>
      <c r="N49" s="161"/>
      <c r="O49" s="31">
        <f t="shared" si="1"/>
        <v>5000</v>
      </c>
      <c r="P49" s="95">
        <v>4999.82</v>
      </c>
      <c r="Q49" s="73">
        <f>O49-P49</f>
        <v>0.18000000000029104</v>
      </c>
      <c r="R49" s="172"/>
      <c r="S49" s="82"/>
      <c r="T49" s="2"/>
      <c r="U49" s="2"/>
      <c r="V49" s="25"/>
    </row>
    <row r="50" spans="1:22" ht="27.75">
      <c r="A50" s="147">
        <v>10</v>
      </c>
      <c r="B50" s="155" t="s">
        <v>213</v>
      </c>
      <c r="C50" s="36" t="s">
        <v>16</v>
      </c>
      <c r="D50" s="34">
        <v>5031</v>
      </c>
      <c r="E50" s="34">
        <v>2210</v>
      </c>
      <c r="F50" s="31">
        <v>8000</v>
      </c>
      <c r="G50" s="31"/>
      <c r="H50" s="31"/>
      <c r="I50" s="31"/>
      <c r="J50" s="31"/>
      <c r="K50" s="31"/>
      <c r="L50" s="31"/>
      <c r="M50" s="31"/>
      <c r="N50" s="159">
        <f>N45</f>
        <v>100000</v>
      </c>
      <c r="O50" s="31">
        <f t="shared" si="1"/>
        <v>8000</v>
      </c>
      <c r="P50" s="110">
        <v>8000</v>
      </c>
      <c r="Q50" s="31">
        <f aca="true" t="shared" si="5" ref="Q50:Q57">F50+G50+H50+J50-P50</f>
        <v>0</v>
      </c>
      <c r="R50" s="159">
        <v>0</v>
      </c>
      <c r="S50" s="82"/>
      <c r="T50" s="2"/>
      <c r="U50" s="2"/>
      <c r="V50" s="25"/>
    </row>
    <row r="51" spans="1:22" ht="56.25">
      <c r="A51" s="148"/>
      <c r="B51" s="156"/>
      <c r="C51" s="36" t="s">
        <v>59</v>
      </c>
      <c r="D51" s="34">
        <v>5041</v>
      </c>
      <c r="E51" s="34">
        <v>3110</v>
      </c>
      <c r="F51" s="31"/>
      <c r="G51" s="31">
        <v>12000</v>
      </c>
      <c r="H51" s="31"/>
      <c r="I51" s="31"/>
      <c r="J51" s="31"/>
      <c r="K51" s="31"/>
      <c r="L51" s="31"/>
      <c r="M51" s="31"/>
      <c r="N51" s="160"/>
      <c r="O51" s="31">
        <f>F51+G51+H51+J51+K51+L51+M51</f>
        <v>12000</v>
      </c>
      <c r="P51" s="110">
        <v>12000</v>
      </c>
      <c r="Q51" s="31">
        <f t="shared" si="5"/>
        <v>0</v>
      </c>
      <c r="R51" s="148"/>
      <c r="S51" s="82"/>
      <c r="T51" s="2"/>
      <c r="U51" s="2"/>
      <c r="V51" s="25"/>
    </row>
    <row r="52" spans="1:22" ht="27.75">
      <c r="A52" s="148"/>
      <c r="B52" s="156"/>
      <c r="C52" s="36" t="s">
        <v>60</v>
      </c>
      <c r="D52" s="34">
        <v>4010</v>
      </c>
      <c r="E52" s="34">
        <v>3210</v>
      </c>
      <c r="F52" s="31"/>
      <c r="G52" s="31">
        <v>14100</v>
      </c>
      <c r="H52" s="31"/>
      <c r="I52" s="31"/>
      <c r="J52" s="31"/>
      <c r="K52" s="31"/>
      <c r="L52" s="31"/>
      <c r="M52" s="31"/>
      <c r="N52" s="160"/>
      <c r="O52" s="31">
        <f t="shared" si="1"/>
        <v>14100</v>
      </c>
      <c r="P52" s="109">
        <v>14100</v>
      </c>
      <c r="Q52" s="31">
        <f t="shared" si="5"/>
        <v>0</v>
      </c>
      <c r="R52" s="148"/>
      <c r="S52" s="82"/>
      <c r="T52" s="2"/>
      <c r="U52" s="2"/>
      <c r="V52" s="25"/>
    </row>
    <row r="53" spans="1:22" ht="56.25">
      <c r="A53" s="148"/>
      <c r="B53" s="156"/>
      <c r="C53" s="36" t="s">
        <v>45</v>
      </c>
      <c r="D53" s="34">
        <v>2010</v>
      </c>
      <c r="E53" s="34">
        <v>2282</v>
      </c>
      <c r="F53" s="31"/>
      <c r="G53" s="65">
        <v>8210</v>
      </c>
      <c r="H53" s="31"/>
      <c r="I53" s="31"/>
      <c r="J53" s="31"/>
      <c r="K53" s="31"/>
      <c r="L53" s="31"/>
      <c r="M53" s="31"/>
      <c r="N53" s="160"/>
      <c r="O53" s="31">
        <f t="shared" si="1"/>
        <v>8210</v>
      </c>
      <c r="P53" s="97">
        <v>8200</v>
      </c>
      <c r="Q53" s="31">
        <f t="shared" si="5"/>
        <v>10</v>
      </c>
      <c r="R53" s="148"/>
      <c r="S53" s="82"/>
      <c r="T53" s="2"/>
      <c r="U53" s="2"/>
      <c r="V53" s="28"/>
    </row>
    <row r="54" spans="1:22" ht="56.25">
      <c r="A54" s="148"/>
      <c r="B54" s="157"/>
      <c r="C54" s="36" t="s">
        <v>99</v>
      </c>
      <c r="D54" s="34" t="s">
        <v>98</v>
      </c>
      <c r="E54" s="34">
        <v>3110</v>
      </c>
      <c r="F54" s="31"/>
      <c r="G54" s="31">
        <v>15000</v>
      </c>
      <c r="H54" s="31"/>
      <c r="I54" s="31"/>
      <c r="J54" s="31"/>
      <c r="K54" s="31"/>
      <c r="L54" s="31"/>
      <c r="M54" s="31"/>
      <c r="N54" s="160"/>
      <c r="O54" s="31">
        <f t="shared" si="1"/>
        <v>15000</v>
      </c>
      <c r="P54" s="111">
        <v>15000</v>
      </c>
      <c r="Q54" s="31">
        <f t="shared" si="5"/>
        <v>0</v>
      </c>
      <c r="R54" s="148"/>
      <c r="S54" s="82"/>
      <c r="T54" s="2"/>
      <c r="U54" s="2"/>
      <c r="V54" s="28"/>
    </row>
    <row r="55" spans="1:22" ht="56.25">
      <c r="A55" s="148"/>
      <c r="B55" s="157"/>
      <c r="C55" s="36" t="s">
        <v>112</v>
      </c>
      <c r="D55" s="34">
        <v>1020</v>
      </c>
      <c r="E55" s="34">
        <v>2210</v>
      </c>
      <c r="F55" s="31"/>
      <c r="G55" s="31"/>
      <c r="H55" s="31">
        <v>15000</v>
      </c>
      <c r="I55" s="31"/>
      <c r="J55" s="31"/>
      <c r="K55" s="31"/>
      <c r="L55" s="31"/>
      <c r="M55" s="31"/>
      <c r="N55" s="160"/>
      <c r="O55" s="31">
        <f t="shared" si="1"/>
        <v>15000</v>
      </c>
      <c r="P55" s="95">
        <v>15000</v>
      </c>
      <c r="Q55" s="31">
        <f t="shared" si="5"/>
        <v>0</v>
      </c>
      <c r="R55" s="148"/>
      <c r="S55" s="82"/>
      <c r="T55" s="2"/>
      <c r="U55" s="2"/>
      <c r="V55" s="28"/>
    </row>
    <row r="56" spans="1:22" ht="56.25">
      <c r="A56" s="148"/>
      <c r="B56" s="157"/>
      <c r="C56" s="36" t="s">
        <v>247</v>
      </c>
      <c r="D56" s="34">
        <v>2010</v>
      </c>
      <c r="E56" s="34">
        <v>2282</v>
      </c>
      <c r="F56" s="31"/>
      <c r="G56" s="31"/>
      <c r="H56" s="31"/>
      <c r="I56" s="31"/>
      <c r="J56" s="31">
        <v>8000</v>
      </c>
      <c r="K56" s="31"/>
      <c r="L56" s="31"/>
      <c r="M56" s="31"/>
      <c r="N56" s="160"/>
      <c r="O56" s="31">
        <f t="shared" si="1"/>
        <v>8000</v>
      </c>
      <c r="P56" s="97">
        <v>7800</v>
      </c>
      <c r="Q56" s="31">
        <f t="shared" si="5"/>
        <v>200</v>
      </c>
      <c r="R56" s="148"/>
      <c r="S56" s="82"/>
      <c r="T56" s="2"/>
      <c r="U56" s="2"/>
      <c r="V56" s="28"/>
    </row>
    <row r="57" spans="1:22" ht="56.25">
      <c r="A57" s="148"/>
      <c r="B57" s="157"/>
      <c r="C57" s="36" t="s">
        <v>248</v>
      </c>
      <c r="D57" s="34">
        <v>2210</v>
      </c>
      <c r="E57" s="34">
        <v>2282</v>
      </c>
      <c r="F57" s="31"/>
      <c r="G57" s="31"/>
      <c r="H57" s="31"/>
      <c r="I57" s="31"/>
      <c r="J57" s="31">
        <v>9896</v>
      </c>
      <c r="K57" s="31"/>
      <c r="L57" s="31"/>
      <c r="M57" s="31"/>
      <c r="N57" s="161"/>
      <c r="O57" s="31">
        <f t="shared" si="1"/>
        <v>9896</v>
      </c>
      <c r="P57" s="97">
        <v>9849</v>
      </c>
      <c r="Q57" s="31">
        <f t="shared" si="5"/>
        <v>47</v>
      </c>
      <c r="R57" s="148"/>
      <c r="S57" s="82"/>
      <c r="T57" s="2"/>
      <c r="U57" s="2"/>
      <c r="V57" s="28"/>
    </row>
    <row r="58" spans="1:22" ht="27.75">
      <c r="A58" s="148"/>
      <c r="B58" s="158"/>
      <c r="C58" s="36" t="s">
        <v>184</v>
      </c>
      <c r="D58" s="34">
        <v>1020</v>
      </c>
      <c r="E58" s="34">
        <v>2210</v>
      </c>
      <c r="F58" s="31"/>
      <c r="G58" s="31"/>
      <c r="H58" s="31"/>
      <c r="I58" s="31"/>
      <c r="J58" s="31"/>
      <c r="K58" s="31"/>
      <c r="L58" s="31">
        <v>9794</v>
      </c>
      <c r="M58" s="31"/>
      <c r="N58" s="129"/>
      <c r="O58" s="31">
        <f>L58</f>
        <v>9794</v>
      </c>
      <c r="P58" s="95">
        <v>9600</v>
      </c>
      <c r="Q58" s="31">
        <f>O58-P58</f>
        <v>194</v>
      </c>
      <c r="R58" s="183"/>
      <c r="S58" s="82"/>
      <c r="T58" s="2"/>
      <c r="U58" s="2"/>
      <c r="V58" s="28"/>
    </row>
    <row r="59" spans="1:22" ht="56.25">
      <c r="A59" s="147">
        <v>11</v>
      </c>
      <c r="B59" s="155" t="s">
        <v>214</v>
      </c>
      <c r="C59" s="36" t="s">
        <v>70</v>
      </c>
      <c r="D59" s="34" t="s">
        <v>76</v>
      </c>
      <c r="E59" s="34">
        <v>3132</v>
      </c>
      <c r="F59" s="31"/>
      <c r="G59" s="65">
        <v>10000</v>
      </c>
      <c r="H59" s="31"/>
      <c r="I59" s="31"/>
      <c r="J59" s="31"/>
      <c r="K59" s="31"/>
      <c r="L59" s="31"/>
      <c r="M59" s="31"/>
      <c r="N59" s="159">
        <f>N50</f>
        <v>100000</v>
      </c>
      <c r="O59" s="31">
        <f t="shared" si="1"/>
        <v>10000</v>
      </c>
      <c r="P59" s="111">
        <v>0</v>
      </c>
      <c r="Q59" s="31">
        <f>F59+G59+H59+J59-P59</f>
        <v>10000</v>
      </c>
      <c r="R59" s="159">
        <f>N59-O59-O60-O61-O62</f>
        <v>0</v>
      </c>
      <c r="S59" s="82"/>
      <c r="T59" s="2"/>
      <c r="U59" s="2"/>
      <c r="V59" s="28"/>
    </row>
    <row r="60" spans="1:22" ht="56.25">
      <c r="A60" s="148"/>
      <c r="B60" s="156"/>
      <c r="C60" s="36" t="s">
        <v>134</v>
      </c>
      <c r="D60" s="34">
        <v>7461</v>
      </c>
      <c r="E60" s="34">
        <v>2240</v>
      </c>
      <c r="F60" s="31"/>
      <c r="G60" s="31"/>
      <c r="H60" s="31"/>
      <c r="I60" s="31"/>
      <c r="J60" s="31">
        <v>70000</v>
      </c>
      <c r="K60" s="31"/>
      <c r="L60" s="31"/>
      <c r="M60" s="31"/>
      <c r="N60" s="160"/>
      <c r="O60" s="31">
        <f t="shared" si="1"/>
        <v>70000</v>
      </c>
      <c r="P60" s="66">
        <v>70000</v>
      </c>
      <c r="Q60" s="31">
        <f>F60+G60+H60+J60-P60</f>
        <v>0</v>
      </c>
      <c r="R60" s="148"/>
      <c r="S60" s="82"/>
      <c r="T60" s="2"/>
      <c r="U60" s="2"/>
      <c r="V60" s="28"/>
    </row>
    <row r="61" spans="1:22" ht="56.25">
      <c r="A61" s="148"/>
      <c r="B61" s="156"/>
      <c r="C61" s="36" t="s">
        <v>243</v>
      </c>
      <c r="D61" s="34">
        <v>1020</v>
      </c>
      <c r="E61" s="34">
        <v>3110</v>
      </c>
      <c r="F61" s="31"/>
      <c r="G61" s="31"/>
      <c r="H61" s="31"/>
      <c r="I61" s="31"/>
      <c r="J61" s="31"/>
      <c r="K61" s="31"/>
      <c r="L61" s="31">
        <v>17000</v>
      </c>
      <c r="M61" s="31"/>
      <c r="N61" s="160"/>
      <c r="O61" s="31">
        <v>17000</v>
      </c>
      <c r="P61" s="95">
        <v>17000</v>
      </c>
      <c r="Q61" s="31">
        <f>O61-P61</f>
        <v>0</v>
      </c>
      <c r="R61" s="148"/>
      <c r="S61" s="82"/>
      <c r="T61" s="2"/>
      <c r="U61" s="2"/>
      <c r="V61" s="28"/>
    </row>
    <row r="62" spans="1:22" ht="56.25">
      <c r="A62" s="148"/>
      <c r="B62" s="167"/>
      <c r="C62" s="39" t="s">
        <v>175</v>
      </c>
      <c r="D62" s="53">
        <v>7461</v>
      </c>
      <c r="E62" s="53">
        <v>2240</v>
      </c>
      <c r="F62" s="31"/>
      <c r="G62" s="31"/>
      <c r="H62" s="31"/>
      <c r="I62" s="31"/>
      <c r="J62" s="31"/>
      <c r="K62" s="31"/>
      <c r="L62" s="31">
        <v>3000</v>
      </c>
      <c r="M62" s="31"/>
      <c r="N62" s="161"/>
      <c r="O62" s="31">
        <f t="shared" si="1"/>
        <v>3000</v>
      </c>
      <c r="P62" s="66">
        <v>3000</v>
      </c>
      <c r="Q62" s="31">
        <f>O62-P62</f>
        <v>0</v>
      </c>
      <c r="R62" s="172"/>
      <c r="S62" s="82"/>
      <c r="T62" s="2"/>
      <c r="U62" s="2"/>
      <c r="V62" s="28"/>
    </row>
    <row r="63" spans="1:22" ht="27.75">
      <c r="A63" s="147">
        <v>12</v>
      </c>
      <c r="B63" s="155" t="s">
        <v>215</v>
      </c>
      <c r="C63" s="36" t="s">
        <v>146</v>
      </c>
      <c r="D63" s="34">
        <v>6030</v>
      </c>
      <c r="E63" s="34">
        <v>3110</v>
      </c>
      <c r="F63" s="31"/>
      <c r="G63" s="31"/>
      <c r="H63" s="31"/>
      <c r="I63" s="31"/>
      <c r="J63" s="31">
        <v>30000</v>
      </c>
      <c r="K63" s="31"/>
      <c r="L63" s="31"/>
      <c r="M63" s="31"/>
      <c r="N63" s="159">
        <f>N59</f>
        <v>100000</v>
      </c>
      <c r="O63" s="31">
        <f aca="true" t="shared" si="6" ref="O63:O135">F63+G63+H63+J63+K63+L63+M63</f>
        <v>30000</v>
      </c>
      <c r="P63" s="66">
        <v>30000</v>
      </c>
      <c r="Q63" s="31">
        <f>F63+G63+H63+J63-P63</f>
        <v>0</v>
      </c>
      <c r="R63" s="159">
        <f>N63-O63-O64-O65-O66</f>
        <v>0</v>
      </c>
      <c r="S63" s="82"/>
      <c r="T63" s="2"/>
      <c r="U63" s="2"/>
      <c r="V63" s="28"/>
    </row>
    <row r="64" spans="1:22" ht="66" customHeight="1">
      <c r="A64" s="148"/>
      <c r="B64" s="156"/>
      <c r="C64" s="36" t="s">
        <v>142</v>
      </c>
      <c r="D64" s="34">
        <v>6030</v>
      </c>
      <c r="E64" s="34">
        <v>3110</v>
      </c>
      <c r="F64" s="31"/>
      <c r="G64" s="31"/>
      <c r="H64" s="31"/>
      <c r="I64" s="31"/>
      <c r="J64" s="31">
        <v>39000</v>
      </c>
      <c r="K64" s="31"/>
      <c r="L64" s="31"/>
      <c r="M64" s="31"/>
      <c r="N64" s="160"/>
      <c r="O64" s="31">
        <f t="shared" si="6"/>
        <v>39000</v>
      </c>
      <c r="P64" s="66">
        <v>38950</v>
      </c>
      <c r="Q64" s="31">
        <f>F64+G64+H64+J64-P64</f>
        <v>50</v>
      </c>
      <c r="R64" s="148"/>
      <c r="S64" s="82"/>
      <c r="T64" s="2"/>
      <c r="U64" s="2"/>
      <c r="V64" s="28"/>
    </row>
    <row r="65" spans="1:22" ht="84">
      <c r="A65" s="148"/>
      <c r="B65" s="157"/>
      <c r="C65" s="36" t="s">
        <v>157</v>
      </c>
      <c r="D65" s="34">
        <v>7461</v>
      </c>
      <c r="E65" s="34">
        <v>2240</v>
      </c>
      <c r="F65" s="31"/>
      <c r="G65" s="31"/>
      <c r="H65" s="31"/>
      <c r="I65" s="31"/>
      <c r="J65" s="31"/>
      <c r="K65" s="31">
        <v>25000</v>
      </c>
      <c r="L65" s="31"/>
      <c r="M65" s="31"/>
      <c r="N65" s="160"/>
      <c r="O65" s="31">
        <f t="shared" si="6"/>
        <v>25000</v>
      </c>
      <c r="P65" s="66">
        <v>24952.71</v>
      </c>
      <c r="Q65" s="73">
        <f>O65-P65</f>
        <v>47.29000000000087</v>
      </c>
      <c r="R65" s="148"/>
      <c r="S65" s="82"/>
      <c r="T65" s="2"/>
      <c r="U65" s="2"/>
      <c r="V65" s="28"/>
    </row>
    <row r="66" spans="1:22" ht="27.75">
      <c r="A66" s="148"/>
      <c r="B66" s="158"/>
      <c r="C66" s="36" t="s">
        <v>120</v>
      </c>
      <c r="D66" s="34">
        <v>6030</v>
      </c>
      <c r="E66" s="34">
        <v>2210</v>
      </c>
      <c r="F66" s="31"/>
      <c r="G66" s="31"/>
      <c r="H66" s="31"/>
      <c r="I66" s="31"/>
      <c r="J66" s="31"/>
      <c r="K66" s="31">
        <v>6000</v>
      </c>
      <c r="L66" s="31"/>
      <c r="M66" s="31"/>
      <c r="N66" s="161"/>
      <c r="O66" s="31">
        <f t="shared" si="6"/>
        <v>6000</v>
      </c>
      <c r="P66" s="66">
        <v>6000</v>
      </c>
      <c r="Q66" s="31">
        <f>O66-P66</f>
        <v>0</v>
      </c>
      <c r="R66" s="172"/>
      <c r="S66" s="82"/>
      <c r="T66" s="2"/>
      <c r="U66" s="2"/>
      <c r="V66" s="28"/>
    </row>
    <row r="67" spans="1:22" ht="56.25">
      <c r="A67" s="147">
        <v>13</v>
      </c>
      <c r="B67" s="155" t="s">
        <v>216</v>
      </c>
      <c r="C67" s="75" t="s">
        <v>249</v>
      </c>
      <c r="D67" s="34">
        <v>2010</v>
      </c>
      <c r="E67" s="34">
        <v>3210</v>
      </c>
      <c r="F67" s="31">
        <v>10000</v>
      </c>
      <c r="G67" s="31"/>
      <c r="H67" s="31"/>
      <c r="I67" s="31"/>
      <c r="J67" s="31"/>
      <c r="K67" s="31"/>
      <c r="L67" s="31"/>
      <c r="M67" s="31"/>
      <c r="N67" s="159">
        <f>N63</f>
        <v>100000</v>
      </c>
      <c r="O67" s="31">
        <f t="shared" si="6"/>
        <v>10000</v>
      </c>
      <c r="P67" s="97">
        <v>9995</v>
      </c>
      <c r="Q67" s="31">
        <f aca="true" t="shared" si="7" ref="Q67:Q73">F67+G67+H67+J67-P67</f>
        <v>5</v>
      </c>
      <c r="R67" s="159">
        <f>N67-O67-O68-O69-O70-O71-O72-O73-O74</f>
        <v>0</v>
      </c>
      <c r="S67" s="84"/>
      <c r="T67" s="54"/>
      <c r="U67" s="54"/>
      <c r="V67" s="55"/>
    </row>
    <row r="68" spans="1:22" ht="56.25">
      <c r="A68" s="148"/>
      <c r="B68" s="156"/>
      <c r="C68" s="75" t="s">
        <v>250</v>
      </c>
      <c r="D68" s="34">
        <v>2010</v>
      </c>
      <c r="E68" s="34">
        <v>2282</v>
      </c>
      <c r="F68" s="31">
        <v>5000</v>
      </c>
      <c r="G68" s="31"/>
      <c r="H68" s="31"/>
      <c r="I68" s="31"/>
      <c r="J68" s="31"/>
      <c r="K68" s="31"/>
      <c r="L68" s="31"/>
      <c r="M68" s="31"/>
      <c r="N68" s="160"/>
      <c r="O68" s="31">
        <f t="shared" si="6"/>
        <v>5000</v>
      </c>
      <c r="P68" s="97">
        <v>4950</v>
      </c>
      <c r="Q68" s="31">
        <f t="shared" si="7"/>
        <v>50</v>
      </c>
      <c r="R68" s="148"/>
      <c r="S68" s="82"/>
      <c r="T68" s="2"/>
      <c r="U68" s="2"/>
      <c r="V68" s="29"/>
    </row>
    <row r="69" spans="1:22" ht="56.25">
      <c r="A69" s="148"/>
      <c r="B69" s="156"/>
      <c r="C69" s="36" t="s">
        <v>9</v>
      </c>
      <c r="D69" s="34">
        <v>1020</v>
      </c>
      <c r="E69" s="34">
        <v>2240</v>
      </c>
      <c r="F69" s="31">
        <v>35000</v>
      </c>
      <c r="G69" s="31"/>
      <c r="H69" s="31"/>
      <c r="I69" s="31"/>
      <c r="J69" s="31"/>
      <c r="K69" s="31"/>
      <c r="L69" s="31"/>
      <c r="M69" s="31"/>
      <c r="N69" s="160"/>
      <c r="O69" s="31">
        <f t="shared" si="6"/>
        <v>35000</v>
      </c>
      <c r="P69" s="95">
        <v>34998.55</v>
      </c>
      <c r="Q69" s="31">
        <f t="shared" si="7"/>
        <v>1.4499999999970896</v>
      </c>
      <c r="R69" s="148"/>
      <c r="S69" s="82"/>
      <c r="T69" s="2"/>
      <c r="U69" s="2"/>
      <c r="V69" s="29"/>
    </row>
    <row r="70" spans="1:22" ht="63.75" customHeight="1">
      <c r="A70" s="148"/>
      <c r="B70" s="156"/>
      <c r="C70" s="39" t="s">
        <v>147</v>
      </c>
      <c r="D70" s="34">
        <v>1090</v>
      </c>
      <c r="E70" s="34">
        <v>2210</v>
      </c>
      <c r="F70" s="31">
        <v>5000</v>
      </c>
      <c r="G70" s="31">
        <f>9000</f>
        <v>9000</v>
      </c>
      <c r="H70" s="31"/>
      <c r="I70" s="31"/>
      <c r="J70" s="31"/>
      <c r="K70" s="31"/>
      <c r="L70" s="31"/>
      <c r="M70" s="31"/>
      <c r="N70" s="160"/>
      <c r="O70" s="31">
        <f t="shared" si="6"/>
        <v>14000</v>
      </c>
      <c r="P70" s="95">
        <v>14000</v>
      </c>
      <c r="Q70" s="31">
        <f t="shared" si="7"/>
        <v>0</v>
      </c>
      <c r="R70" s="148"/>
      <c r="S70" s="82"/>
      <c r="T70" s="2"/>
      <c r="U70" s="2"/>
      <c r="V70" s="29"/>
    </row>
    <row r="71" spans="1:22" ht="56.25">
      <c r="A71" s="148"/>
      <c r="B71" s="156"/>
      <c r="C71" s="36" t="s">
        <v>185</v>
      </c>
      <c r="D71" s="34">
        <v>1090</v>
      </c>
      <c r="E71" s="34">
        <v>3110</v>
      </c>
      <c r="F71" s="31">
        <v>19000</v>
      </c>
      <c r="G71" s="31">
        <f>-9000</f>
        <v>-9000</v>
      </c>
      <c r="H71" s="31"/>
      <c r="I71" s="31"/>
      <c r="J71" s="31"/>
      <c r="K71" s="31"/>
      <c r="L71" s="31"/>
      <c r="M71" s="31"/>
      <c r="N71" s="160"/>
      <c r="O71" s="31">
        <f t="shared" si="6"/>
        <v>10000</v>
      </c>
      <c r="P71" s="95">
        <v>10000</v>
      </c>
      <c r="Q71" s="31">
        <f t="shared" si="7"/>
        <v>0</v>
      </c>
      <c r="R71" s="148"/>
      <c r="S71" s="82"/>
      <c r="T71" s="2"/>
      <c r="U71" s="2"/>
      <c r="V71" s="29"/>
    </row>
    <row r="72" spans="1:22" ht="56.25">
      <c r="A72" s="148"/>
      <c r="B72" s="156"/>
      <c r="C72" s="38" t="s">
        <v>18</v>
      </c>
      <c r="D72" s="56">
        <v>2111</v>
      </c>
      <c r="E72" s="56">
        <v>3210</v>
      </c>
      <c r="F72" s="31">
        <v>5000</v>
      </c>
      <c r="G72" s="31"/>
      <c r="H72" s="31"/>
      <c r="I72" s="31"/>
      <c r="J72" s="31"/>
      <c r="K72" s="31"/>
      <c r="L72" s="31"/>
      <c r="M72" s="31"/>
      <c r="N72" s="160"/>
      <c r="O72" s="31">
        <f t="shared" si="6"/>
        <v>5000</v>
      </c>
      <c r="P72" s="97">
        <v>4530</v>
      </c>
      <c r="Q72" s="31">
        <f t="shared" si="7"/>
        <v>470</v>
      </c>
      <c r="R72" s="148"/>
      <c r="S72" s="82"/>
      <c r="T72" s="2"/>
      <c r="U72" s="2"/>
      <c r="V72" s="29"/>
    </row>
    <row r="73" spans="1:22" ht="56.25">
      <c r="A73" s="148"/>
      <c r="B73" s="157"/>
      <c r="C73" s="36" t="s">
        <v>92</v>
      </c>
      <c r="D73" s="34" t="s">
        <v>76</v>
      </c>
      <c r="E73" s="34">
        <v>3132</v>
      </c>
      <c r="F73" s="31"/>
      <c r="G73" s="65">
        <v>10000</v>
      </c>
      <c r="H73" s="31"/>
      <c r="I73" s="31"/>
      <c r="J73" s="31"/>
      <c r="K73" s="31"/>
      <c r="L73" s="31"/>
      <c r="M73" s="31"/>
      <c r="N73" s="160"/>
      <c r="O73" s="31">
        <f t="shared" si="6"/>
        <v>10000</v>
      </c>
      <c r="P73" s="111">
        <v>0</v>
      </c>
      <c r="Q73" s="31">
        <f t="shared" si="7"/>
        <v>10000</v>
      </c>
      <c r="R73" s="148"/>
      <c r="S73" s="82"/>
      <c r="T73" s="2"/>
      <c r="U73" s="2"/>
      <c r="V73" s="29"/>
    </row>
    <row r="74" spans="1:22" ht="27.75">
      <c r="A74" s="172"/>
      <c r="B74" s="158"/>
      <c r="C74" s="36" t="s">
        <v>122</v>
      </c>
      <c r="D74" s="34">
        <v>1020</v>
      </c>
      <c r="E74" s="34">
        <v>3110</v>
      </c>
      <c r="F74" s="31"/>
      <c r="G74" s="65"/>
      <c r="H74" s="31">
        <v>11000</v>
      </c>
      <c r="I74" s="31"/>
      <c r="J74" s="31"/>
      <c r="K74" s="31"/>
      <c r="L74" s="31"/>
      <c r="M74" s="31"/>
      <c r="N74" s="161"/>
      <c r="O74" s="31">
        <f t="shared" si="6"/>
        <v>11000</v>
      </c>
      <c r="P74" s="95">
        <v>11000</v>
      </c>
      <c r="Q74" s="31">
        <f>O74-P74</f>
        <v>0</v>
      </c>
      <c r="R74" s="172"/>
      <c r="S74" s="82"/>
      <c r="T74" s="2"/>
      <c r="U74" s="2"/>
      <c r="V74" s="29"/>
    </row>
    <row r="75" spans="1:22" ht="56.25">
      <c r="A75" s="147">
        <v>14</v>
      </c>
      <c r="B75" s="155" t="s">
        <v>217</v>
      </c>
      <c r="C75" s="36" t="s">
        <v>42</v>
      </c>
      <c r="D75" s="34">
        <v>2111</v>
      </c>
      <c r="E75" s="34">
        <v>2610</v>
      </c>
      <c r="F75" s="31"/>
      <c r="G75" s="65">
        <v>7000</v>
      </c>
      <c r="H75" s="31"/>
      <c r="I75" s="31"/>
      <c r="J75" s="31"/>
      <c r="K75" s="31"/>
      <c r="L75" s="31"/>
      <c r="M75" s="31"/>
      <c r="N75" s="159">
        <f>N67</f>
        <v>100000</v>
      </c>
      <c r="O75" s="31">
        <f t="shared" si="6"/>
        <v>7000</v>
      </c>
      <c r="P75" s="97">
        <v>6998</v>
      </c>
      <c r="Q75" s="31">
        <f>F75+G75+H75+J75-P75</f>
        <v>2</v>
      </c>
      <c r="R75" s="159">
        <f>N75-O75-O76-O77-O78-O79-O80</f>
        <v>32400</v>
      </c>
      <c r="S75" s="82"/>
      <c r="T75" s="2"/>
      <c r="U75" s="2"/>
      <c r="V75" s="28"/>
    </row>
    <row r="76" spans="1:22" ht="27.75">
      <c r="A76" s="148"/>
      <c r="B76" s="156"/>
      <c r="C76" s="36" t="s">
        <v>81</v>
      </c>
      <c r="D76" s="34">
        <v>6030</v>
      </c>
      <c r="E76" s="34">
        <v>2210</v>
      </c>
      <c r="F76" s="31"/>
      <c r="G76" s="65">
        <f>2800+6400</f>
        <v>9200</v>
      </c>
      <c r="H76" s="31"/>
      <c r="I76" s="31"/>
      <c r="J76" s="31"/>
      <c r="K76" s="31"/>
      <c r="L76" s="31"/>
      <c r="M76" s="31"/>
      <c r="N76" s="160"/>
      <c r="O76" s="31">
        <f t="shared" si="6"/>
        <v>9200</v>
      </c>
      <c r="P76" s="66">
        <v>9200</v>
      </c>
      <c r="Q76" s="31">
        <f>F76+G76+H76+J76-P76</f>
        <v>0</v>
      </c>
      <c r="R76" s="148"/>
      <c r="S76" s="82"/>
      <c r="T76" s="2"/>
      <c r="U76" s="2"/>
      <c r="V76" s="28"/>
    </row>
    <row r="77" spans="1:22" ht="27.75">
      <c r="A77" s="148"/>
      <c r="B77" s="157"/>
      <c r="C77" s="36" t="s">
        <v>128</v>
      </c>
      <c r="D77" s="34">
        <v>6030</v>
      </c>
      <c r="E77" s="34">
        <v>2210</v>
      </c>
      <c r="F77" s="31"/>
      <c r="G77" s="31"/>
      <c r="H77" s="31"/>
      <c r="I77" s="31"/>
      <c r="J77" s="31">
        <v>2800</v>
      </c>
      <c r="K77" s="31"/>
      <c r="L77" s="31"/>
      <c r="M77" s="31"/>
      <c r="N77" s="160"/>
      <c r="O77" s="31">
        <f t="shared" si="6"/>
        <v>2800</v>
      </c>
      <c r="P77" s="66">
        <v>2800</v>
      </c>
      <c r="Q77" s="31">
        <f>F77+G77+H77+J77-P77</f>
        <v>0</v>
      </c>
      <c r="R77" s="148"/>
      <c r="S77" s="82"/>
      <c r="T77" s="2"/>
      <c r="U77" s="2"/>
      <c r="V77" s="28"/>
    </row>
    <row r="78" spans="1:22" ht="84">
      <c r="A78" s="148"/>
      <c r="B78" s="157"/>
      <c r="C78" s="36" t="s">
        <v>251</v>
      </c>
      <c r="D78" s="34">
        <v>1020</v>
      </c>
      <c r="E78" s="34" t="s">
        <v>27</v>
      </c>
      <c r="F78" s="31"/>
      <c r="G78" s="31"/>
      <c r="H78" s="31"/>
      <c r="I78" s="31"/>
      <c r="J78" s="31">
        <v>20000</v>
      </c>
      <c r="K78" s="31"/>
      <c r="L78" s="31"/>
      <c r="M78" s="31"/>
      <c r="N78" s="160"/>
      <c r="O78" s="31">
        <f t="shared" si="6"/>
        <v>20000</v>
      </c>
      <c r="P78" s="95">
        <v>20000</v>
      </c>
      <c r="Q78" s="73">
        <f>F78+G78+H78+J78-P78</f>
        <v>0</v>
      </c>
      <c r="R78" s="148"/>
      <c r="S78" s="82"/>
      <c r="T78" s="2"/>
      <c r="U78" s="2"/>
      <c r="V78" s="28"/>
    </row>
    <row r="79" spans="1:22" ht="56.25">
      <c r="A79" s="148"/>
      <c r="B79" s="157"/>
      <c r="C79" s="36" t="s">
        <v>198</v>
      </c>
      <c r="D79" s="34">
        <v>1161</v>
      </c>
      <c r="E79" s="34">
        <v>2210</v>
      </c>
      <c r="F79" s="31"/>
      <c r="G79" s="31"/>
      <c r="H79" s="31"/>
      <c r="I79" s="31"/>
      <c r="J79" s="31"/>
      <c r="K79" s="31"/>
      <c r="L79" s="31">
        <v>13600</v>
      </c>
      <c r="M79" s="31"/>
      <c r="N79" s="160"/>
      <c r="O79" s="31">
        <f t="shared" si="6"/>
        <v>13600</v>
      </c>
      <c r="P79" s="95">
        <v>13600</v>
      </c>
      <c r="Q79" s="31">
        <f>O79-P79</f>
        <v>0</v>
      </c>
      <c r="R79" s="172"/>
      <c r="S79" s="82"/>
      <c r="T79" s="2"/>
      <c r="U79" s="2"/>
      <c r="V79" s="28"/>
    </row>
    <row r="80" spans="1:22" ht="56.25">
      <c r="A80" s="171"/>
      <c r="B80" s="158"/>
      <c r="C80" s="36" t="s">
        <v>270</v>
      </c>
      <c r="D80" s="34">
        <v>1020</v>
      </c>
      <c r="E80" s="34">
        <v>2210</v>
      </c>
      <c r="F80" s="31"/>
      <c r="G80" s="31"/>
      <c r="H80" s="31"/>
      <c r="I80" s="31"/>
      <c r="J80" s="31"/>
      <c r="K80" s="31"/>
      <c r="L80" s="31"/>
      <c r="M80" s="31"/>
      <c r="N80" s="183"/>
      <c r="O80" s="31">
        <v>15000</v>
      </c>
      <c r="P80" s="95">
        <v>15000</v>
      </c>
      <c r="Q80" s="31">
        <f>O80-P80</f>
        <v>0</v>
      </c>
      <c r="R80" s="37"/>
      <c r="S80" s="82"/>
      <c r="T80" s="2"/>
      <c r="U80" s="2"/>
      <c r="V80" s="28"/>
    </row>
    <row r="81" spans="1:22" ht="60" customHeight="1">
      <c r="A81" s="147">
        <v>15</v>
      </c>
      <c r="B81" s="155" t="s">
        <v>218</v>
      </c>
      <c r="C81" s="36" t="s">
        <v>89</v>
      </c>
      <c r="D81" s="34">
        <v>2030</v>
      </c>
      <c r="E81" s="34">
        <v>3210</v>
      </c>
      <c r="F81" s="31">
        <v>38000</v>
      </c>
      <c r="G81" s="31"/>
      <c r="H81" s="31"/>
      <c r="I81" s="31"/>
      <c r="J81" s="31"/>
      <c r="K81" s="31"/>
      <c r="L81" s="31"/>
      <c r="M81" s="31"/>
      <c r="N81" s="159">
        <f>N75</f>
        <v>100000</v>
      </c>
      <c r="O81" s="31">
        <f t="shared" si="6"/>
        <v>38000</v>
      </c>
      <c r="P81" s="97">
        <v>38000</v>
      </c>
      <c r="Q81" s="31">
        <f aca="true" t="shared" si="8" ref="Q81:Q86">F81+G81+H81+J81-P81</f>
        <v>0</v>
      </c>
      <c r="R81" s="159">
        <f>N81-O81-O82-O83-O84-O85-O86</f>
        <v>0</v>
      </c>
      <c r="S81" s="82"/>
      <c r="T81" s="2"/>
      <c r="U81" s="2"/>
      <c r="V81" s="25"/>
    </row>
    <row r="82" spans="1:22" ht="27.75">
      <c r="A82" s="148"/>
      <c r="B82" s="156"/>
      <c r="C82" s="36" t="s">
        <v>25</v>
      </c>
      <c r="D82" s="34">
        <v>1020</v>
      </c>
      <c r="E82" s="34">
        <v>2210</v>
      </c>
      <c r="F82" s="31"/>
      <c r="G82" s="31">
        <v>20000</v>
      </c>
      <c r="H82" s="31"/>
      <c r="I82" s="31"/>
      <c r="J82" s="31"/>
      <c r="K82" s="31"/>
      <c r="L82" s="31"/>
      <c r="M82" s="31"/>
      <c r="N82" s="160"/>
      <c r="O82" s="31">
        <f t="shared" si="6"/>
        <v>20000</v>
      </c>
      <c r="P82" s="95">
        <v>20000</v>
      </c>
      <c r="Q82" s="31">
        <f t="shared" si="8"/>
        <v>0</v>
      </c>
      <c r="R82" s="148"/>
      <c r="S82" s="82"/>
      <c r="T82" s="2"/>
      <c r="U82" s="2"/>
      <c r="V82" s="25"/>
    </row>
    <row r="83" spans="1:22" ht="87" customHeight="1">
      <c r="A83" s="148"/>
      <c r="B83" s="168"/>
      <c r="C83" s="36" t="s">
        <v>103</v>
      </c>
      <c r="D83" s="34">
        <v>6030</v>
      </c>
      <c r="E83" s="34">
        <v>2210</v>
      </c>
      <c r="F83" s="31"/>
      <c r="G83" s="65">
        <v>10600</v>
      </c>
      <c r="H83" s="31"/>
      <c r="I83" s="31"/>
      <c r="J83" s="31"/>
      <c r="K83" s="31"/>
      <c r="L83" s="31"/>
      <c r="M83" s="31"/>
      <c r="N83" s="160"/>
      <c r="O83" s="31">
        <f t="shared" si="6"/>
        <v>10600</v>
      </c>
      <c r="P83" s="66">
        <v>10600</v>
      </c>
      <c r="Q83" s="31">
        <f t="shared" si="8"/>
        <v>0</v>
      </c>
      <c r="R83" s="148"/>
      <c r="S83" s="82"/>
      <c r="T83" s="2"/>
      <c r="U83" s="2"/>
      <c r="V83" s="25"/>
    </row>
    <row r="84" spans="1:22" ht="84">
      <c r="A84" s="148"/>
      <c r="B84" s="168"/>
      <c r="C84" s="36" t="s">
        <v>102</v>
      </c>
      <c r="D84" s="34">
        <v>6030</v>
      </c>
      <c r="E84" s="34">
        <v>3110</v>
      </c>
      <c r="F84" s="31"/>
      <c r="G84" s="31">
        <v>9400</v>
      </c>
      <c r="H84" s="31"/>
      <c r="I84" s="31"/>
      <c r="J84" s="31"/>
      <c r="K84" s="31"/>
      <c r="L84" s="31"/>
      <c r="M84" s="31"/>
      <c r="N84" s="160"/>
      <c r="O84" s="31">
        <f t="shared" si="6"/>
        <v>9400</v>
      </c>
      <c r="P84" s="66">
        <v>9400</v>
      </c>
      <c r="Q84" s="31">
        <f t="shared" si="8"/>
        <v>0</v>
      </c>
      <c r="R84" s="148"/>
      <c r="S84" s="82"/>
      <c r="T84" s="2"/>
      <c r="U84" s="2"/>
      <c r="V84" s="25"/>
    </row>
    <row r="85" spans="1:22" ht="84">
      <c r="A85" s="148"/>
      <c r="B85" s="168"/>
      <c r="C85" s="76" t="s">
        <v>101</v>
      </c>
      <c r="D85" s="34">
        <v>5031</v>
      </c>
      <c r="E85" s="34">
        <v>2240</v>
      </c>
      <c r="F85" s="31"/>
      <c r="G85" s="65">
        <v>7000</v>
      </c>
      <c r="H85" s="31"/>
      <c r="I85" s="31"/>
      <c r="J85" s="31"/>
      <c r="K85" s="31"/>
      <c r="L85" s="31"/>
      <c r="M85" s="31"/>
      <c r="N85" s="160"/>
      <c r="O85" s="31">
        <f t="shared" si="6"/>
        <v>7000</v>
      </c>
      <c r="P85" s="110">
        <v>7000</v>
      </c>
      <c r="Q85" s="31">
        <f t="shared" si="8"/>
        <v>0</v>
      </c>
      <c r="R85" s="148"/>
      <c r="S85" s="82"/>
      <c r="T85" s="2"/>
      <c r="U85" s="2"/>
      <c r="V85" s="25"/>
    </row>
    <row r="86" spans="1:22" ht="56.25">
      <c r="A86" s="148"/>
      <c r="B86" s="158"/>
      <c r="C86" s="77" t="s">
        <v>165</v>
      </c>
      <c r="D86" s="34">
        <v>6030</v>
      </c>
      <c r="E86" s="34">
        <v>2610</v>
      </c>
      <c r="F86" s="31"/>
      <c r="G86" s="65"/>
      <c r="H86" s="31">
        <v>15000</v>
      </c>
      <c r="I86" s="31"/>
      <c r="J86" s="31"/>
      <c r="K86" s="31"/>
      <c r="L86" s="31"/>
      <c r="M86" s="31"/>
      <c r="N86" s="161"/>
      <c r="O86" s="31">
        <f t="shared" si="6"/>
        <v>15000</v>
      </c>
      <c r="P86" s="66">
        <v>15000</v>
      </c>
      <c r="Q86" s="31">
        <f t="shared" si="8"/>
        <v>0</v>
      </c>
      <c r="R86" s="172"/>
      <c r="S86" s="82"/>
      <c r="T86" s="2"/>
      <c r="U86" s="2"/>
      <c r="V86" s="25"/>
    </row>
    <row r="87" spans="1:22" ht="84">
      <c r="A87" s="147">
        <v>16</v>
      </c>
      <c r="B87" s="155" t="s">
        <v>219</v>
      </c>
      <c r="C87" s="36" t="s">
        <v>61</v>
      </c>
      <c r="D87" s="34">
        <v>6030</v>
      </c>
      <c r="E87" s="34">
        <v>2610</v>
      </c>
      <c r="F87" s="31"/>
      <c r="G87" s="65">
        <v>20000</v>
      </c>
      <c r="H87" s="31"/>
      <c r="I87" s="31"/>
      <c r="J87" s="31"/>
      <c r="K87" s="31"/>
      <c r="L87" s="31"/>
      <c r="M87" s="31"/>
      <c r="N87" s="159">
        <f>N81</f>
        <v>100000</v>
      </c>
      <c r="O87" s="31">
        <f t="shared" si="6"/>
        <v>20000</v>
      </c>
      <c r="P87" s="66">
        <v>20000</v>
      </c>
      <c r="Q87" s="31">
        <f>F87+G87+H87+J87-P87</f>
        <v>0</v>
      </c>
      <c r="R87" s="159">
        <f>N87-O87-O88-O89-O90-O91-O92-O93</f>
        <v>10000</v>
      </c>
      <c r="S87" s="82"/>
      <c r="T87" s="2"/>
      <c r="U87" s="2"/>
      <c r="V87" s="25"/>
    </row>
    <row r="88" spans="1:22" ht="56.25">
      <c r="A88" s="148"/>
      <c r="B88" s="156"/>
      <c r="C88" s="36" t="s">
        <v>70</v>
      </c>
      <c r="D88" s="34" t="s">
        <v>76</v>
      </c>
      <c r="E88" s="34">
        <v>3132</v>
      </c>
      <c r="F88" s="31"/>
      <c r="G88" s="65">
        <v>20000</v>
      </c>
      <c r="H88" s="31"/>
      <c r="I88" s="31"/>
      <c r="J88" s="31"/>
      <c r="K88" s="31"/>
      <c r="L88" s="31"/>
      <c r="M88" s="31"/>
      <c r="N88" s="160"/>
      <c r="O88" s="31">
        <f t="shared" si="6"/>
        <v>20000</v>
      </c>
      <c r="P88" s="111">
        <v>0</v>
      </c>
      <c r="Q88" s="31">
        <f>F88+G88+H88+J88-P88</f>
        <v>20000</v>
      </c>
      <c r="R88" s="148"/>
      <c r="S88" s="82"/>
      <c r="T88" s="2"/>
      <c r="U88" s="2"/>
      <c r="V88" s="25"/>
    </row>
    <row r="89" spans="1:22" ht="27.75">
      <c r="A89" s="148"/>
      <c r="B89" s="157"/>
      <c r="C89" s="36" t="s">
        <v>75</v>
      </c>
      <c r="D89" s="34">
        <v>1020</v>
      </c>
      <c r="E89" s="34">
        <v>3110</v>
      </c>
      <c r="F89" s="31"/>
      <c r="G89" s="31">
        <v>13000</v>
      </c>
      <c r="H89" s="31"/>
      <c r="I89" s="31"/>
      <c r="J89" s="31"/>
      <c r="K89" s="31"/>
      <c r="L89" s="31"/>
      <c r="M89" s="31"/>
      <c r="N89" s="160"/>
      <c r="O89" s="31">
        <f t="shared" si="6"/>
        <v>13000</v>
      </c>
      <c r="P89" s="95">
        <v>13000</v>
      </c>
      <c r="Q89" s="31">
        <f>F89+G89+H89+J89-P89</f>
        <v>0</v>
      </c>
      <c r="R89" s="148"/>
      <c r="S89" s="82"/>
      <c r="T89" s="2"/>
      <c r="U89" s="2"/>
      <c r="V89" s="25"/>
    </row>
    <row r="90" spans="1:22" ht="56.25">
      <c r="A90" s="148"/>
      <c r="B90" s="157"/>
      <c r="C90" s="36" t="s">
        <v>107</v>
      </c>
      <c r="D90" s="34">
        <v>2111</v>
      </c>
      <c r="E90" s="34">
        <v>2610</v>
      </c>
      <c r="F90" s="31"/>
      <c r="G90" s="31"/>
      <c r="H90" s="31">
        <v>12000</v>
      </c>
      <c r="I90" s="31"/>
      <c r="J90" s="31"/>
      <c r="K90" s="31"/>
      <c r="L90" s="31"/>
      <c r="M90" s="31"/>
      <c r="N90" s="160"/>
      <c r="O90" s="31">
        <f t="shared" si="6"/>
        <v>12000</v>
      </c>
      <c r="P90" s="97">
        <v>12000</v>
      </c>
      <c r="Q90" s="31">
        <f>F90+G90+H90+J90-P90</f>
        <v>0</v>
      </c>
      <c r="R90" s="148"/>
      <c r="S90" s="82"/>
      <c r="T90" s="2"/>
      <c r="U90" s="2"/>
      <c r="V90" s="25"/>
    </row>
    <row r="91" spans="1:22" ht="84">
      <c r="A91" s="148"/>
      <c r="B91" s="157"/>
      <c r="C91" s="36" t="s">
        <v>135</v>
      </c>
      <c r="D91" s="34">
        <v>6030</v>
      </c>
      <c r="E91" s="34">
        <v>2610</v>
      </c>
      <c r="F91" s="31"/>
      <c r="G91" s="31"/>
      <c r="H91" s="31"/>
      <c r="I91" s="31"/>
      <c r="J91" s="31">
        <v>10000</v>
      </c>
      <c r="K91" s="31"/>
      <c r="L91" s="31"/>
      <c r="M91" s="31"/>
      <c r="N91" s="160"/>
      <c r="O91" s="31">
        <f t="shared" si="6"/>
        <v>10000</v>
      </c>
      <c r="P91" s="66">
        <v>10000</v>
      </c>
      <c r="Q91" s="31">
        <f>O91-P91</f>
        <v>0</v>
      </c>
      <c r="R91" s="148"/>
      <c r="S91" s="82"/>
      <c r="T91" s="2"/>
      <c r="U91" s="2"/>
      <c r="V91" s="25"/>
    </row>
    <row r="92" spans="1:22" ht="27.75">
      <c r="A92" s="148"/>
      <c r="B92" s="157"/>
      <c r="C92" s="36" t="s">
        <v>143</v>
      </c>
      <c r="D92" s="34">
        <v>1100</v>
      </c>
      <c r="E92" s="34">
        <v>2210</v>
      </c>
      <c r="F92" s="31"/>
      <c r="G92" s="31"/>
      <c r="H92" s="31"/>
      <c r="I92" s="31"/>
      <c r="J92" s="31">
        <v>9000</v>
      </c>
      <c r="K92" s="31"/>
      <c r="L92" s="31"/>
      <c r="M92" s="31"/>
      <c r="N92" s="160"/>
      <c r="O92" s="31">
        <f t="shared" si="6"/>
        <v>9000</v>
      </c>
      <c r="P92" s="109">
        <v>9000</v>
      </c>
      <c r="Q92" s="31">
        <f>O92-P92</f>
        <v>0</v>
      </c>
      <c r="R92" s="148"/>
      <c r="S92" s="82"/>
      <c r="T92" s="2"/>
      <c r="U92" s="2"/>
      <c r="V92" s="25"/>
    </row>
    <row r="93" spans="1:22" ht="27.75">
      <c r="A93" s="148"/>
      <c r="B93" s="158"/>
      <c r="C93" s="36" t="s">
        <v>148</v>
      </c>
      <c r="D93" s="34">
        <v>1020</v>
      </c>
      <c r="E93" s="34">
        <v>2210</v>
      </c>
      <c r="F93" s="31"/>
      <c r="G93" s="31"/>
      <c r="H93" s="31"/>
      <c r="I93" s="31"/>
      <c r="J93" s="31"/>
      <c r="K93" s="31">
        <v>6000</v>
      </c>
      <c r="L93" s="31"/>
      <c r="M93" s="31"/>
      <c r="N93" s="161"/>
      <c r="O93" s="31">
        <f t="shared" si="6"/>
        <v>6000</v>
      </c>
      <c r="P93" s="95">
        <v>5692</v>
      </c>
      <c r="Q93" s="31">
        <f>O93-P93</f>
        <v>308</v>
      </c>
      <c r="R93" s="172"/>
      <c r="S93" s="82"/>
      <c r="T93" s="2"/>
      <c r="U93" s="2"/>
      <c r="V93" s="25"/>
    </row>
    <row r="94" spans="1:22" s="7" customFormat="1" ht="56.25">
      <c r="A94" s="147">
        <v>17</v>
      </c>
      <c r="B94" s="155" t="s">
        <v>220</v>
      </c>
      <c r="C94" s="38" t="s">
        <v>18</v>
      </c>
      <c r="D94" s="56">
        <v>2111</v>
      </c>
      <c r="E94" s="56">
        <v>3210</v>
      </c>
      <c r="F94" s="31">
        <v>2500</v>
      </c>
      <c r="G94" s="32"/>
      <c r="H94" s="31"/>
      <c r="I94" s="31"/>
      <c r="J94" s="32"/>
      <c r="K94" s="32"/>
      <c r="L94" s="32"/>
      <c r="M94" s="32"/>
      <c r="N94" s="159">
        <f>N87</f>
        <v>100000</v>
      </c>
      <c r="O94" s="31">
        <f t="shared" si="6"/>
        <v>2500</v>
      </c>
      <c r="P94" s="98">
        <v>2500</v>
      </c>
      <c r="Q94" s="31">
        <f>F94+G94+H94+J94-P94</f>
        <v>0</v>
      </c>
      <c r="R94" s="159">
        <f>N94-O94-O95-O96</f>
        <v>0</v>
      </c>
      <c r="S94" s="85"/>
      <c r="T94" s="3"/>
      <c r="U94" s="3"/>
      <c r="V94" s="26"/>
    </row>
    <row r="95" spans="1:22" s="7" customFormat="1" ht="56.25">
      <c r="A95" s="148"/>
      <c r="B95" s="156"/>
      <c r="C95" s="39" t="s">
        <v>70</v>
      </c>
      <c r="D95" s="53" t="s">
        <v>76</v>
      </c>
      <c r="E95" s="53">
        <v>3132</v>
      </c>
      <c r="F95" s="32"/>
      <c r="G95" s="65">
        <v>20000</v>
      </c>
      <c r="H95" s="31"/>
      <c r="I95" s="31"/>
      <c r="J95" s="32"/>
      <c r="K95" s="32"/>
      <c r="L95" s="32"/>
      <c r="M95" s="32"/>
      <c r="N95" s="184"/>
      <c r="O95" s="31">
        <f t="shared" si="6"/>
        <v>20000</v>
      </c>
      <c r="P95" s="112">
        <v>0</v>
      </c>
      <c r="Q95" s="31">
        <f>F95+G95+H95+J95-P95</f>
        <v>20000</v>
      </c>
      <c r="R95" s="184"/>
      <c r="S95" s="85"/>
      <c r="T95" s="3"/>
      <c r="U95" s="3"/>
      <c r="V95" s="26"/>
    </row>
    <row r="96" spans="1:22" s="18" customFormat="1" ht="56.25">
      <c r="A96" s="148"/>
      <c r="B96" s="169"/>
      <c r="C96" s="39" t="s">
        <v>190</v>
      </c>
      <c r="D96" s="53">
        <v>6030</v>
      </c>
      <c r="E96" s="53">
        <v>3110</v>
      </c>
      <c r="F96" s="33"/>
      <c r="G96" s="33"/>
      <c r="H96" s="41"/>
      <c r="I96" s="41"/>
      <c r="J96" s="33">
        <v>77500</v>
      </c>
      <c r="K96" s="33"/>
      <c r="L96" s="33"/>
      <c r="M96" s="33"/>
      <c r="N96" s="183"/>
      <c r="O96" s="31">
        <f t="shared" si="6"/>
        <v>77500</v>
      </c>
      <c r="P96" s="65">
        <v>77500</v>
      </c>
      <c r="Q96" s="31">
        <f>F96+G96+H96+J96-P96</f>
        <v>0</v>
      </c>
      <c r="R96" s="183"/>
      <c r="S96" s="86"/>
      <c r="T96" s="19"/>
      <c r="U96" s="19"/>
      <c r="V96" s="26"/>
    </row>
    <row r="97" spans="1:22" ht="27.75">
      <c r="A97" s="146">
        <v>18</v>
      </c>
      <c r="B97" s="155" t="s">
        <v>221</v>
      </c>
      <c r="C97" s="36" t="s">
        <v>10</v>
      </c>
      <c r="D97" s="34">
        <v>2111</v>
      </c>
      <c r="E97" s="34">
        <v>2610</v>
      </c>
      <c r="F97" s="31">
        <v>7000</v>
      </c>
      <c r="G97" s="31"/>
      <c r="H97" s="31"/>
      <c r="I97" s="31"/>
      <c r="J97" s="31"/>
      <c r="K97" s="31"/>
      <c r="L97" s="31"/>
      <c r="M97" s="31"/>
      <c r="N97" s="159">
        <f>N94</f>
        <v>100000</v>
      </c>
      <c r="O97" s="31">
        <f t="shared" si="6"/>
        <v>7000</v>
      </c>
      <c r="P97" s="97">
        <v>7000</v>
      </c>
      <c r="Q97" s="31">
        <f aca="true" t="shared" si="9" ref="Q97:Q106">F97+G97+H97+J97-P97</f>
        <v>0</v>
      </c>
      <c r="R97" s="159">
        <f>N97-O97-O98-O99-O100-O101-O102-O103-O104-O105-O107-O108</f>
        <v>2350</v>
      </c>
      <c r="S97" s="82"/>
      <c r="T97" s="2"/>
      <c r="U97" s="2"/>
      <c r="V97" s="28"/>
    </row>
    <row r="98" spans="1:22" ht="56.25">
      <c r="A98" s="146"/>
      <c r="B98" s="156"/>
      <c r="C98" s="36" t="s">
        <v>11</v>
      </c>
      <c r="D98" s="34">
        <v>1020</v>
      </c>
      <c r="E98" s="34">
        <v>2210</v>
      </c>
      <c r="F98" s="31">
        <v>6300</v>
      </c>
      <c r="G98" s="31"/>
      <c r="H98" s="31"/>
      <c r="I98" s="31"/>
      <c r="J98" s="31"/>
      <c r="K98" s="31"/>
      <c r="L98" s="31"/>
      <c r="M98" s="31"/>
      <c r="N98" s="160"/>
      <c r="O98" s="31">
        <f t="shared" si="6"/>
        <v>6300</v>
      </c>
      <c r="P98" s="95">
        <v>6300</v>
      </c>
      <c r="Q98" s="31">
        <f t="shared" si="9"/>
        <v>0</v>
      </c>
      <c r="R98" s="148"/>
      <c r="S98" s="82"/>
      <c r="T98" s="2"/>
      <c r="U98" s="2"/>
      <c r="V98" s="28"/>
    </row>
    <row r="99" spans="1:22" ht="56.25">
      <c r="A99" s="146"/>
      <c r="B99" s="156"/>
      <c r="C99" s="38" t="s">
        <v>18</v>
      </c>
      <c r="D99" s="56">
        <v>2111</v>
      </c>
      <c r="E99" s="56">
        <v>3210</v>
      </c>
      <c r="F99" s="31">
        <v>5000</v>
      </c>
      <c r="G99" s="31"/>
      <c r="H99" s="31"/>
      <c r="I99" s="31"/>
      <c r="J99" s="31"/>
      <c r="K99" s="31"/>
      <c r="L99" s="31"/>
      <c r="M99" s="31"/>
      <c r="N99" s="160"/>
      <c r="O99" s="31">
        <f t="shared" si="6"/>
        <v>5000</v>
      </c>
      <c r="P99" s="97">
        <v>5000</v>
      </c>
      <c r="Q99" s="31">
        <f t="shared" si="9"/>
        <v>0</v>
      </c>
      <c r="R99" s="148"/>
      <c r="S99" s="82"/>
      <c r="T99" s="2"/>
      <c r="U99" s="2"/>
      <c r="V99" s="28"/>
    </row>
    <row r="100" spans="1:22" ht="56.25">
      <c r="A100" s="146"/>
      <c r="B100" s="156"/>
      <c r="C100" s="36" t="s">
        <v>62</v>
      </c>
      <c r="D100" s="34">
        <v>6011</v>
      </c>
      <c r="E100" s="34">
        <v>3131</v>
      </c>
      <c r="F100" s="31">
        <v>20000</v>
      </c>
      <c r="G100" s="31"/>
      <c r="H100" s="31"/>
      <c r="I100" s="31"/>
      <c r="J100" s="31"/>
      <c r="K100" s="31"/>
      <c r="L100" s="31">
        <f>-2000</f>
        <v>-2000</v>
      </c>
      <c r="M100" s="31"/>
      <c r="N100" s="160"/>
      <c r="O100" s="31">
        <f t="shared" si="6"/>
        <v>18000</v>
      </c>
      <c r="P100" s="66">
        <v>18000</v>
      </c>
      <c r="Q100" s="31">
        <f>O100-P100</f>
        <v>0</v>
      </c>
      <c r="R100" s="148"/>
      <c r="S100" s="82"/>
      <c r="T100" s="2"/>
      <c r="U100" s="2"/>
      <c r="V100" s="28"/>
    </row>
    <row r="101" spans="1:22" ht="56.25">
      <c r="A101" s="146"/>
      <c r="B101" s="156"/>
      <c r="C101" s="36" t="s">
        <v>19</v>
      </c>
      <c r="D101" s="34">
        <v>5041</v>
      </c>
      <c r="E101" s="34">
        <v>3110</v>
      </c>
      <c r="F101" s="31"/>
      <c r="G101" s="31">
        <v>8000</v>
      </c>
      <c r="H101" s="31"/>
      <c r="I101" s="31"/>
      <c r="J101" s="31"/>
      <c r="K101" s="31"/>
      <c r="L101" s="31"/>
      <c r="M101" s="31"/>
      <c r="N101" s="160"/>
      <c r="O101" s="31">
        <f t="shared" si="6"/>
        <v>8000</v>
      </c>
      <c r="P101" s="110">
        <v>7850</v>
      </c>
      <c r="Q101" s="31">
        <f t="shared" si="9"/>
        <v>150</v>
      </c>
      <c r="R101" s="148"/>
      <c r="S101" s="82"/>
      <c r="T101" s="2"/>
      <c r="U101" s="2"/>
      <c r="V101" s="28"/>
    </row>
    <row r="102" spans="1:22" ht="56.25">
      <c r="A102" s="146"/>
      <c r="B102" s="156"/>
      <c r="C102" s="36" t="s">
        <v>36</v>
      </c>
      <c r="D102" s="34">
        <v>1100</v>
      </c>
      <c r="E102" s="34">
        <v>2210</v>
      </c>
      <c r="F102" s="31"/>
      <c r="G102" s="65">
        <v>10000</v>
      </c>
      <c r="H102" s="31"/>
      <c r="I102" s="31"/>
      <c r="J102" s="31"/>
      <c r="K102" s="31"/>
      <c r="L102" s="31"/>
      <c r="M102" s="31"/>
      <c r="N102" s="160"/>
      <c r="O102" s="31">
        <f t="shared" si="6"/>
        <v>10000</v>
      </c>
      <c r="P102" s="109">
        <v>9994</v>
      </c>
      <c r="Q102" s="31">
        <f t="shared" si="9"/>
        <v>6</v>
      </c>
      <c r="R102" s="148"/>
      <c r="S102" s="82"/>
      <c r="T102" s="2"/>
      <c r="U102" s="2"/>
      <c r="V102" s="28"/>
    </row>
    <row r="103" spans="1:22" ht="27.75">
      <c r="A103" s="146"/>
      <c r="B103" s="156"/>
      <c r="C103" s="36" t="s">
        <v>69</v>
      </c>
      <c r="D103" s="34">
        <v>6030</v>
      </c>
      <c r="E103" s="34">
        <v>2210</v>
      </c>
      <c r="F103" s="31"/>
      <c r="G103" s="65">
        <v>5350</v>
      </c>
      <c r="H103" s="31"/>
      <c r="I103" s="31"/>
      <c r="J103" s="31"/>
      <c r="K103" s="31"/>
      <c r="L103" s="31"/>
      <c r="M103" s="31"/>
      <c r="N103" s="160"/>
      <c r="O103" s="31">
        <f t="shared" si="6"/>
        <v>5350</v>
      </c>
      <c r="P103" s="66">
        <v>5350</v>
      </c>
      <c r="Q103" s="31">
        <f t="shared" si="9"/>
        <v>0</v>
      </c>
      <c r="R103" s="148"/>
      <c r="S103" s="82"/>
      <c r="T103" s="2"/>
      <c r="U103" s="2"/>
      <c r="V103" s="28"/>
    </row>
    <row r="104" spans="1:22" ht="57" customHeight="1">
      <c r="A104" s="146"/>
      <c r="B104" s="156"/>
      <c r="C104" s="36" t="s">
        <v>188</v>
      </c>
      <c r="D104" s="34">
        <v>1020</v>
      </c>
      <c r="E104" s="34">
        <v>2210</v>
      </c>
      <c r="F104" s="31"/>
      <c r="G104" s="31">
        <v>10000</v>
      </c>
      <c r="H104" s="31">
        <v>10000</v>
      </c>
      <c r="I104" s="31"/>
      <c r="J104" s="31"/>
      <c r="K104" s="31"/>
      <c r="L104" s="31">
        <v>2000</v>
      </c>
      <c r="M104" s="31"/>
      <c r="N104" s="160"/>
      <c r="O104" s="31">
        <f t="shared" si="6"/>
        <v>22000</v>
      </c>
      <c r="P104" s="95">
        <v>22000</v>
      </c>
      <c r="Q104" s="31">
        <f>O104-P104</f>
        <v>0</v>
      </c>
      <c r="R104" s="148"/>
      <c r="S104" s="82"/>
      <c r="T104" s="2"/>
      <c r="U104" s="2"/>
      <c r="V104" s="28"/>
    </row>
    <row r="105" spans="1:22" ht="27.75">
      <c r="A105" s="146"/>
      <c r="B105" s="156"/>
      <c r="C105" s="36" t="s">
        <v>252</v>
      </c>
      <c r="D105" s="34">
        <v>4030</v>
      </c>
      <c r="E105" s="34">
        <v>2210</v>
      </c>
      <c r="F105" s="31"/>
      <c r="G105" s="65">
        <v>2000</v>
      </c>
      <c r="H105" s="31"/>
      <c r="I105" s="31"/>
      <c r="J105" s="31"/>
      <c r="K105" s="31"/>
      <c r="L105" s="31"/>
      <c r="M105" s="31"/>
      <c r="N105" s="160"/>
      <c r="O105" s="31">
        <f t="shared" si="6"/>
        <v>2000</v>
      </c>
      <c r="P105" s="109">
        <v>2000</v>
      </c>
      <c r="Q105" s="31">
        <f t="shared" si="9"/>
        <v>0</v>
      </c>
      <c r="R105" s="148"/>
      <c r="S105" s="82"/>
      <c r="T105" s="2"/>
      <c r="U105" s="2"/>
      <c r="V105" s="28"/>
    </row>
    <row r="106" spans="1:22" ht="27.75" hidden="1">
      <c r="A106" s="146"/>
      <c r="B106" s="157"/>
      <c r="C106" s="36"/>
      <c r="D106" s="34"/>
      <c r="E106" s="34"/>
      <c r="F106" s="31"/>
      <c r="G106" s="65"/>
      <c r="H106" s="31"/>
      <c r="I106" s="31"/>
      <c r="J106" s="31"/>
      <c r="K106" s="31"/>
      <c r="L106" s="31"/>
      <c r="M106" s="31"/>
      <c r="N106" s="160"/>
      <c r="O106" s="31">
        <f t="shared" si="6"/>
        <v>0</v>
      </c>
      <c r="P106" s="52"/>
      <c r="Q106" s="31">
        <f t="shared" si="9"/>
        <v>0</v>
      </c>
      <c r="R106" s="148"/>
      <c r="S106" s="82"/>
      <c r="T106" s="2"/>
      <c r="U106" s="2"/>
      <c r="V106" s="28"/>
    </row>
    <row r="107" spans="1:22" ht="37.5" customHeight="1">
      <c r="A107" s="146"/>
      <c r="B107" s="157"/>
      <c r="C107" s="36" t="s">
        <v>253</v>
      </c>
      <c r="D107" s="34">
        <v>1150</v>
      </c>
      <c r="E107" s="34">
        <v>3110</v>
      </c>
      <c r="F107" s="31"/>
      <c r="G107" s="65"/>
      <c r="H107" s="31"/>
      <c r="I107" s="31"/>
      <c r="J107" s="31"/>
      <c r="K107" s="31">
        <v>7000</v>
      </c>
      <c r="L107" s="31"/>
      <c r="M107" s="31"/>
      <c r="N107" s="160"/>
      <c r="O107" s="31">
        <f t="shared" si="6"/>
        <v>7000</v>
      </c>
      <c r="P107" s="95">
        <v>7000</v>
      </c>
      <c r="Q107" s="31">
        <f>O107-P107</f>
        <v>0</v>
      </c>
      <c r="R107" s="148"/>
      <c r="S107" s="82"/>
      <c r="T107" s="2"/>
      <c r="U107" s="2"/>
      <c r="V107" s="28"/>
    </row>
    <row r="108" spans="1:22" ht="27.75">
      <c r="A108" s="146"/>
      <c r="B108" s="158"/>
      <c r="C108" s="36" t="s">
        <v>156</v>
      </c>
      <c r="D108" s="34">
        <v>2111</v>
      </c>
      <c r="E108" s="34">
        <v>2610</v>
      </c>
      <c r="F108" s="31"/>
      <c r="G108" s="65"/>
      <c r="H108" s="31"/>
      <c r="I108" s="31"/>
      <c r="J108" s="31"/>
      <c r="K108" s="31">
        <v>7000</v>
      </c>
      <c r="L108" s="31"/>
      <c r="M108" s="31"/>
      <c r="N108" s="161"/>
      <c r="O108" s="31">
        <f t="shared" si="6"/>
        <v>7000</v>
      </c>
      <c r="P108" s="97">
        <v>7000</v>
      </c>
      <c r="Q108" s="31">
        <f>O108-P108</f>
        <v>0</v>
      </c>
      <c r="R108" s="172"/>
      <c r="S108" s="82"/>
      <c r="T108" s="2"/>
      <c r="U108" s="2"/>
      <c r="V108" s="28"/>
    </row>
    <row r="109" spans="1:22" ht="27.75">
      <c r="A109" s="146">
        <v>19</v>
      </c>
      <c r="B109" s="155" t="s">
        <v>222</v>
      </c>
      <c r="C109" s="36" t="s">
        <v>93</v>
      </c>
      <c r="D109" s="34">
        <v>1020</v>
      </c>
      <c r="E109" s="34">
        <v>3110</v>
      </c>
      <c r="F109" s="31"/>
      <c r="G109" s="31">
        <v>20000</v>
      </c>
      <c r="H109" s="31"/>
      <c r="I109" s="31"/>
      <c r="J109" s="31"/>
      <c r="K109" s="31"/>
      <c r="L109" s="31"/>
      <c r="M109" s="31"/>
      <c r="N109" s="159">
        <f>N97</f>
        <v>100000</v>
      </c>
      <c r="O109" s="31">
        <f t="shared" si="6"/>
        <v>20000</v>
      </c>
      <c r="P109" s="95">
        <v>20000</v>
      </c>
      <c r="Q109" s="31">
        <f aca="true" t="shared" si="10" ref="Q109:Q114">F109+G109+H109+J109-P109</f>
        <v>0</v>
      </c>
      <c r="R109" s="159">
        <f>N109-O109-O110-O111-O112-O113-O114-O115</f>
        <v>0</v>
      </c>
      <c r="S109" s="82"/>
      <c r="T109" s="2"/>
      <c r="U109" s="2"/>
      <c r="V109" s="28"/>
    </row>
    <row r="110" spans="1:22" ht="56.25">
      <c r="A110" s="146"/>
      <c r="B110" s="156"/>
      <c r="C110" s="36" t="s">
        <v>167</v>
      </c>
      <c r="D110" s="34">
        <v>1010</v>
      </c>
      <c r="E110" s="34" t="s">
        <v>166</v>
      </c>
      <c r="F110" s="31"/>
      <c r="G110" s="31">
        <v>20000</v>
      </c>
      <c r="H110" s="31"/>
      <c r="I110" s="31"/>
      <c r="J110" s="31"/>
      <c r="K110" s="31"/>
      <c r="L110" s="31"/>
      <c r="M110" s="31"/>
      <c r="N110" s="160"/>
      <c r="O110" s="31">
        <f t="shared" si="6"/>
        <v>20000</v>
      </c>
      <c r="P110" s="95">
        <f>17199+2772</f>
        <v>19971</v>
      </c>
      <c r="Q110" s="31">
        <f t="shared" si="10"/>
        <v>29</v>
      </c>
      <c r="R110" s="148"/>
      <c r="S110" s="82"/>
      <c r="T110" s="2"/>
      <c r="U110" s="2"/>
      <c r="V110" s="28"/>
    </row>
    <row r="111" spans="1:22" ht="56.25">
      <c r="A111" s="146"/>
      <c r="B111" s="156"/>
      <c r="C111" s="36" t="s">
        <v>110</v>
      </c>
      <c r="D111" s="34" t="s">
        <v>98</v>
      </c>
      <c r="E111" s="34">
        <v>3110</v>
      </c>
      <c r="F111" s="31"/>
      <c r="G111" s="31"/>
      <c r="H111" s="31">
        <v>10000</v>
      </c>
      <c r="I111" s="31"/>
      <c r="J111" s="31"/>
      <c r="K111" s="31"/>
      <c r="L111" s="31"/>
      <c r="M111" s="31"/>
      <c r="N111" s="160"/>
      <c r="O111" s="31">
        <f t="shared" si="6"/>
        <v>10000</v>
      </c>
      <c r="P111" s="111">
        <v>10000</v>
      </c>
      <c r="Q111" s="31">
        <f t="shared" si="10"/>
        <v>0</v>
      </c>
      <c r="R111" s="148"/>
      <c r="S111" s="82"/>
      <c r="T111" s="2"/>
      <c r="U111" s="2"/>
      <c r="V111" s="28"/>
    </row>
    <row r="112" spans="1:22" ht="56.25">
      <c r="A112" s="146"/>
      <c r="B112" s="156"/>
      <c r="C112" s="36" t="s">
        <v>254</v>
      </c>
      <c r="D112" s="34">
        <v>5031</v>
      </c>
      <c r="E112" s="34">
        <v>2210</v>
      </c>
      <c r="F112" s="31"/>
      <c r="G112" s="31"/>
      <c r="H112" s="31">
        <v>7000</v>
      </c>
      <c r="I112" s="31"/>
      <c r="J112" s="31"/>
      <c r="K112" s="31"/>
      <c r="L112" s="31"/>
      <c r="M112" s="31"/>
      <c r="N112" s="160"/>
      <c r="O112" s="31">
        <f t="shared" si="6"/>
        <v>7000</v>
      </c>
      <c r="P112" s="110">
        <v>7000</v>
      </c>
      <c r="Q112" s="31">
        <f t="shared" si="10"/>
        <v>0</v>
      </c>
      <c r="R112" s="148"/>
      <c r="S112" s="82"/>
      <c r="T112" s="2"/>
      <c r="U112" s="2"/>
      <c r="V112" s="28"/>
    </row>
    <row r="113" spans="1:22" ht="84">
      <c r="A113" s="146"/>
      <c r="B113" s="168"/>
      <c r="C113" s="36" t="s">
        <v>113</v>
      </c>
      <c r="D113" s="34">
        <v>1020</v>
      </c>
      <c r="E113" s="34">
        <v>2210</v>
      </c>
      <c r="F113" s="31"/>
      <c r="G113" s="31"/>
      <c r="H113" s="31">
        <v>4200</v>
      </c>
      <c r="I113" s="31"/>
      <c r="J113" s="31"/>
      <c r="K113" s="31"/>
      <c r="L113" s="31"/>
      <c r="M113" s="31"/>
      <c r="N113" s="160"/>
      <c r="O113" s="31">
        <f t="shared" si="6"/>
        <v>4200</v>
      </c>
      <c r="P113" s="95">
        <v>4199.7</v>
      </c>
      <c r="Q113" s="42">
        <f t="shared" si="10"/>
        <v>0.3000000000001819</v>
      </c>
      <c r="R113" s="148"/>
      <c r="S113" s="82"/>
      <c r="T113" s="2"/>
      <c r="U113" s="2"/>
      <c r="V113" s="28"/>
    </row>
    <row r="114" spans="1:22" ht="27.75">
      <c r="A114" s="146"/>
      <c r="B114" s="168"/>
      <c r="C114" s="36" t="s">
        <v>255</v>
      </c>
      <c r="D114" s="34">
        <v>1010</v>
      </c>
      <c r="E114" s="34">
        <v>2240</v>
      </c>
      <c r="F114" s="31"/>
      <c r="G114" s="31"/>
      <c r="H114" s="31">
        <v>12000</v>
      </c>
      <c r="I114" s="31"/>
      <c r="J114" s="31"/>
      <c r="K114" s="31"/>
      <c r="L114" s="31"/>
      <c r="M114" s="31"/>
      <c r="N114" s="160"/>
      <c r="O114" s="31">
        <f t="shared" si="6"/>
        <v>12000</v>
      </c>
      <c r="P114" s="95">
        <v>11970</v>
      </c>
      <c r="Q114" s="31">
        <f t="shared" si="10"/>
        <v>30</v>
      </c>
      <c r="R114" s="148"/>
      <c r="S114" s="82"/>
      <c r="T114" s="2"/>
      <c r="U114" s="2"/>
      <c r="V114" s="28"/>
    </row>
    <row r="115" spans="1:22" ht="112.5">
      <c r="A115" s="146"/>
      <c r="B115" s="169"/>
      <c r="C115" s="36" t="s">
        <v>129</v>
      </c>
      <c r="D115" s="34">
        <v>7670</v>
      </c>
      <c r="E115" s="34">
        <v>3210</v>
      </c>
      <c r="F115" s="31"/>
      <c r="G115" s="31"/>
      <c r="H115" s="31"/>
      <c r="I115" s="31">
        <v>26800</v>
      </c>
      <c r="J115" s="31"/>
      <c r="K115" s="31"/>
      <c r="L115" s="31"/>
      <c r="M115" s="31"/>
      <c r="N115" s="161"/>
      <c r="O115" s="31">
        <f>I115</f>
        <v>26800</v>
      </c>
      <c r="P115" s="66">
        <v>26800</v>
      </c>
      <c r="Q115" s="31">
        <f>O115-P115</f>
        <v>0</v>
      </c>
      <c r="R115" s="172"/>
      <c r="S115" s="82"/>
      <c r="T115" s="2"/>
      <c r="U115" s="2"/>
      <c r="V115" s="28"/>
    </row>
    <row r="116" spans="1:22" s="15" customFormat="1" ht="42.75" customHeight="1">
      <c r="A116" s="147">
        <v>20</v>
      </c>
      <c r="B116" s="155" t="s">
        <v>223</v>
      </c>
      <c r="C116" s="36" t="s">
        <v>63</v>
      </c>
      <c r="D116" s="34">
        <v>1020</v>
      </c>
      <c r="E116" s="34">
        <v>2210</v>
      </c>
      <c r="F116" s="31">
        <v>10000</v>
      </c>
      <c r="G116" s="31"/>
      <c r="H116" s="31"/>
      <c r="I116" s="31"/>
      <c r="J116" s="31"/>
      <c r="K116" s="31"/>
      <c r="L116" s="31"/>
      <c r="M116" s="31"/>
      <c r="N116" s="159">
        <f>N109</f>
        <v>100000</v>
      </c>
      <c r="O116" s="31">
        <f t="shared" si="6"/>
        <v>10000</v>
      </c>
      <c r="P116" s="96">
        <v>10000</v>
      </c>
      <c r="Q116" s="31">
        <f>F116+G116+H116+J116-P116</f>
        <v>0</v>
      </c>
      <c r="R116" s="159">
        <f>N116-O116-O117-O118-O119-O120</f>
        <v>0</v>
      </c>
      <c r="S116" s="82"/>
      <c r="T116" s="2"/>
      <c r="U116" s="2"/>
      <c r="V116" s="30"/>
    </row>
    <row r="117" spans="1:22" ht="56.25">
      <c r="A117" s="164"/>
      <c r="B117" s="156"/>
      <c r="C117" s="36" t="s">
        <v>37</v>
      </c>
      <c r="D117" s="34">
        <v>2030</v>
      </c>
      <c r="E117" s="34">
        <v>2282</v>
      </c>
      <c r="F117" s="31">
        <v>5110</v>
      </c>
      <c r="G117" s="31"/>
      <c r="H117" s="31"/>
      <c r="I117" s="31"/>
      <c r="J117" s="31"/>
      <c r="K117" s="31"/>
      <c r="L117" s="31"/>
      <c r="M117" s="31"/>
      <c r="N117" s="184"/>
      <c r="O117" s="31">
        <f t="shared" si="6"/>
        <v>5110</v>
      </c>
      <c r="P117" s="97">
        <v>5110</v>
      </c>
      <c r="Q117" s="31">
        <f>F117+G117+H117+J117-P117</f>
        <v>0</v>
      </c>
      <c r="R117" s="148"/>
      <c r="S117" s="82"/>
      <c r="T117" s="2"/>
      <c r="U117" s="2"/>
      <c r="V117" s="25"/>
    </row>
    <row r="118" spans="1:22" ht="27.75">
      <c r="A118" s="164"/>
      <c r="B118" s="168"/>
      <c r="C118" s="36" t="s">
        <v>79</v>
      </c>
      <c r="D118" s="34">
        <v>6011</v>
      </c>
      <c r="E118" s="34">
        <v>3131</v>
      </c>
      <c r="F118" s="31"/>
      <c r="G118" s="31">
        <v>40000</v>
      </c>
      <c r="H118" s="31"/>
      <c r="I118" s="31"/>
      <c r="J118" s="31"/>
      <c r="K118" s="31"/>
      <c r="L118" s="31"/>
      <c r="M118" s="31"/>
      <c r="N118" s="184"/>
      <c r="O118" s="31">
        <f t="shared" si="6"/>
        <v>40000</v>
      </c>
      <c r="P118" s="66">
        <v>40000</v>
      </c>
      <c r="Q118" s="31">
        <f>F118+G118+H118+J118-P118</f>
        <v>0</v>
      </c>
      <c r="R118" s="148"/>
      <c r="S118" s="82"/>
      <c r="T118" s="2"/>
      <c r="U118" s="2"/>
      <c r="V118" s="25"/>
    </row>
    <row r="119" spans="1:22" ht="27.75">
      <c r="A119" s="164"/>
      <c r="B119" s="168"/>
      <c r="C119" s="36" t="s">
        <v>96</v>
      </c>
      <c r="D119" s="34">
        <v>1020</v>
      </c>
      <c r="E119" s="34">
        <v>2240</v>
      </c>
      <c r="F119" s="31"/>
      <c r="G119" s="65">
        <v>10000</v>
      </c>
      <c r="H119" s="31"/>
      <c r="I119" s="31"/>
      <c r="J119" s="31"/>
      <c r="K119" s="31"/>
      <c r="L119" s="31"/>
      <c r="M119" s="31"/>
      <c r="N119" s="184"/>
      <c r="O119" s="31">
        <f t="shared" si="6"/>
        <v>10000</v>
      </c>
      <c r="P119" s="95">
        <v>9923.04</v>
      </c>
      <c r="Q119" s="73">
        <f>F119+G119+H119+J119-P119</f>
        <v>76.95999999999913</v>
      </c>
      <c r="R119" s="148"/>
      <c r="S119" s="82"/>
      <c r="T119" s="2"/>
      <c r="U119" s="2"/>
      <c r="V119" s="25"/>
    </row>
    <row r="120" spans="1:22" ht="56.25">
      <c r="A120" s="164"/>
      <c r="B120" s="168"/>
      <c r="C120" s="36" t="s">
        <v>119</v>
      </c>
      <c r="D120" s="34">
        <v>7461</v>
      </c>
      <c r="E120" s="34">
        <v>2240</v>
      </c>
      <c r="F120" s="31"/>
      <c r="G120" s="31"/>
      <c r="H120" s="31">
        <v>34890</v>
      </c>
      <c r="I120" s="31"/>
      <c r="J120" s="31"/>
      <c r="K120" s="31"/>
      <c r="L120" s="31"/>
      <c r="M120" s="31"/>
      <c r="N120" s="183"/>
      <c r="O120" s="31">
        <f t="shared" si="6"/>
        <v>34890</v>
      </c>
      <c r="P120" s="66">
        <v>34530</v>
      </c>
      <c r="Q120" s="31">
        <f>F120+G120+H120+J120-P120</f>
        <v>360</v>
      </c>
      <c r="R120" s="172"/>
      <c r="S120" s="82"/>
      <c r="T120" s="2"/>
      <c r="U120" s="2"/>
      <c r="V120" s="25"/>
    </row>
    <row r="121" spans="1:22" ht="27.75">
      <c r="A121" s="147">
        <v>21</v>
      </c>
      <c r="B121" s="155" t="s">
        <v>224</v>
      </c>
      <c r="C121" s="36" t="s">
        <v>12</v>
      </c>
      <c r="D121" s="34">
        <v>2111</v>
      </c>
      <c r="E121" s="34">
        <v>2282</v>
      </c>
      <c r="F121" s="31">
        <v>14000</v>
      </c>
      <c r="G121" s="31"/>
      <c r="H121" s="31"/>
      <c r="I121" s="31"/>
      <c r="J121" s="31"/>
      <c r="K121" s="31"/>
      <c r="L121" s="31"/>
      <c r="M121" s="31"/>
      <c r="N121" s="159">
        <f>N116</f>
        <v>100000</v>
      </c>
      <c r="O121" s="31">
        <f t="shared" si="6"/>
        <v>14000</v>
      </c>
      <c r="P121" s="97">
        <v>14000</v>
      </c>
      <c r="Q121" s="31">
        <f aca="true" t="shared" si="11" ref="Q121:Q127">F121+G121+H121+J121-P121</f>
        <v>0</v>
      </c>
      <c r="R121" s="159">
        <f>N121-O121-O122-O123-O124-O125-O126-O127-O128</f>
        <v>4300</v>
      </c>
      <c r="S121" s="82"/>
      <c r="T121" s="2"/>
      <c r="U121" s="2"/>
      <c r="V121" s="25"/>
    </row>
    <row r="122" spans="1:22" ht="27.75">
      <c r="A122" s="148"/>
      <c r="B122" s="156"/>
      <c r="C122" s="36" t="s">
        <v>38</v>
      </c>
      <c r="D122" s="34">
        <v>1020</v>
      </c>
      <c r="E122" s="34">
        <v>2240</v>
      </c>
      <c r="F122" s="31"/>
      <c r="G122" s="65">
        <v>20000</v>
      </c>
      <c r="H122" s="31"/>
      <c r="I122" s="31"/>
      <c r="J122" s="31"/>
      <c r="K122" s="31"/>
      <c r="L122" s="31"/>
      <c r="M122" s="31"/>
      <c r="N122" s="160"/>
      <c r="O122" s="31">
        <f t="shared" si="6"/>
        <v>20000</v>
      </c>
      <c r="P122" s="95">
        <v>20000</v>
      </c>
      <c r="Q122" s="31">
        <f t="shared" si="11"/>
        <v>0</v>
      </c>
      <c r="R122" s="148"/>
      <c r="S122" s="82"/>
      <c r="T122" s="2"/>
      <c r="U122" s="2"/>
      <c r="V122" s="25"/>
    </row>
    <row r="123" spans="1:22" ht="56.25">
      <c r="A123" s="148"/>
      <c r="B123" s="156"/>
      <c r="C123" s="36" t="s">
        <v>39</v>
      </c>
      <c r="D123" s="34">
        <v>4030</v>
      </c>
      <c r="E123" s="34">
        <v>2210</v>
      </c>
      <c r="F123" s="31"/>
      <c r="G123" s="65">
        <v>3000</v>
      </c>
      <c r="H123" s="31"/>
      <c r="I123" s="31"/>
      <c r="J123" s="31"/>
      <c r="K123" s="31"/>
      <c r="L123" s="31"/>
      <c r="M123" s="31"/>
      <c r="N123" s="160"/>
      <c r="O123" s="31">
        <f t="shared" si="6"/>
        <v>3000</v>
      </c>
      <c r="P123" s="109">
        <v>3000</v>
      </c>
      <c r="Q123" s="31">
        <f t="shared" si="11"/>
        <v>0</v>
      </c>
      <c r="R123" s="148"/>
      <c r="S123" s="82"/>
      <c r="T123" s="2"/>
      <c r="U123" s="2"/>
      <c r="V123" s="25"/>
    </row>
    <row r="124" spans="1:22" ht="27.75">
      <c r="A124" s="148"/>
      <c r="B124" s="156"/>
      <c r="C124" s="36" t="s">
        <v>41</v>
      </c>
      <c r="D124" s="34">
        <v>1010</v>
      </c>
      <c r="E124" s="34">
        <v>2240</v>
      </c>
      <c r="F124" s="31"/>
      <c r="G124" s="65">
        <v>20000</v>
      </c>
      <c r="H124" s="31"/>
      <c r="I124" s="31"/>
      <c r="J124" s="31"/>
      <c r="K124" s="31"/>
      <c r="L124" s="31"/>
      <c r="M124" s="31"/>
      <c r="N124" s="160"/>
      <c r="O124" s="31">
        <f t="shared" si="6"/>
        <v>20000</v>
      </c>
      <c r="P124" s="95">
        <v>19527.68</v>
      </c>
      <c r="Q124" s="73">
        <f t="shared" si="11"/>
        <v>472.3199999999997</v>
      </c>
      <c r="R124" s="148"/>
      <c r="S124" s="82"/>
      <c r="T124" s="2"/>
      <c r="U124" s="2"/>
      <c r="V124" s="25"/>
    </row>
    <row r="125" spans="1:22" ht="27.75">
      <c r="A125" s="148"/>
      <c r="B125" s="156"/>
      <c r="C125" s="36" t="s">
        <v>40</v>
      </c>
      <c r="D125" s="34">
        <v>1010</v>
      </c>
      <c r="E125" s="34">
        <v>2240</v>
      </c>
      <c r="F125" s="31"/>
      <c r="G125" s="65">
        <v>12000</v>
      </c>
      <c r="H125" s="31"/>
      <c r="I125" s="31"/>
      <c r="J125" s="31"/>
      <c r="K125" s="31"/>
      <c r="L125" s="31"/>
      <c r="M125" s="31"/>
      <c r="N125" s="160"/>
      <c r="O125" s="31">
        <f t="shared" si="6"/>
        <v>12000</v>
      </c>
      <c r="P125" s="95">
        <v>11972.32</v>
      </c>
      <c r="Q125" s="73">
        <f t="shared" si="11"/>
        <v>27.68000000000029</v>
      </c>
      <c r="R125" s="148"/>
      <c r="S125" s="82"/>
      <c r="T125" s="2"/>
      <c r="U125" s="2"/>
      <c r="V125" s="25"/>
    </row>
    <row r="126" spans="1:22" ht="27.75">
      <c r="A126" s="148"/>
      <c r="B126" s="156"/>
      <c r="C126" s="36" t="s">
        <v>68</v>
      </c>
      <c r="D126" s="34">
        <v>2111</v>
      </c>
      <c r="E126" s="34">
        <v>2282</v>
      </c>
      <c r="F126" s="31"/>
      <c r="G126" s="65">
        <v>20000</v>
      </c>
      <c r="H126" s="31"/>
      <c r="I126" s="31"/>
      <c r="J126" s="31"/>
      <c r="K126" s="31"/>
      <c r="L126" s="31"/>
      <c r="M126" s="31"/>
      <c r="N126" s="160"/>
      <c r="O126" s="31">
        <f t="shared" si="6"/>
        <v>20000</v>
      </c>
      <c r="P126" s="97">
        <v>20000</v>
      </c>
      <c r="Q126" s="31">
        <f t="shared" si="11"/>
        <v>0</v>
      </c>
      <c r="R126" s="148"/>
      <c r="S126" s="82"/>
      <c r="T126" s="2"/>
      <c r="U126" s="2"/>
      <c r="V126" s="25"/>
    </row>
    <row r="127" spans="1:22" ht="84">
      <c r="A127" s="148"/>
      <c r="B127" s="156"/>
      <c r="C127" s="36" t="s">
        <v>256</v>
      </c>
      <c r="D127" s="34">
        <v>6030</v>
      </c>
      <c r="E127" s="34">
        <v>2210</v>
      </c>
      <c r="F127" s="31"/>
      <c r="G127" s="31"/>
      <c r="H127" s="31">
        <v>2700</v>
      </c>
      <c r="I127" s="31"/>
      <c r="J127" s="31"/>
      <c r="K127" s="31"/>
      <c r="L127" s="31"/>
      <c r="M127" s="31"/>
      <c r="N127" s="160"/>
      <c r="O127" s="31">
        <f t="shared" si="6"/>
        <v>2700</v>
      </c>
      <c r="P127" s="66">
        <v>2700</v>
      </c>
      <c r="Q127" s="31">
        <f t="shared" si="11"/>
        <v>0</v>
      </c>
      <c r="R127" s="148"/>
      <c r="S127" s="82"/>
      <c r="T127" s="2"/>
      <c r="U127" s="2"/>
      <c r="V127" s="25"/>
    </row>
    <row r="128" spans="1:22" ht="27.75">
      <c r="A128" s="148"/>
      <c r="B128" s="158"/>
      <c r="C128" s="36" t="s">
        <v>257</v>
      </c>
      <c r="D128" s="34">
        <v>4060</v>
      </c>
      <c r="E128" s="34">
        <v>2210</v>
      </c>
      <c r="F128" s="31"/>
      <c r="G128" s="31"/>
      <c r="H128" s="31"/>
      <c r="I128" s="31"/>
      <c r="J128" s="31"/>
      <c r="K128" s="31">
        <v>4000</v>
      </c>
      <c r="L128" s="31"/>
      <c r="M128" s="31"/>
      <c r="N128" s="161"/>
      <c r="O128" s="31">
        <f t="shared" si="6"/>
        <v>4000</v>
      </c>
      <c r="P128" s="109">
        <v>4000</v>
      </c>
      <c r="Q128" s="31">
        <f>O128-P128</f>
        <v>0</v>
      </c>
      <c r="R128" s="172"/>
      <c r="S128" s="82"/>
      <c r="T128" s="2"/>
      <c r="U128" s="2"/>
      <c r="V128" s="25"/>
    </row>
    <row r="129" spans="1:22" ht="56.25">
      <c r="A129" s="146">
        <v>22</v>
      </c>
      <c r="B129" s="155" t="s">
        <v>225</v>
      </c>
      <c r="C129" s="36" t="s">
        <v>13</v>
      </c>
      <c r="D129" s="34">
        <v>1020</v>
      </c>
      <c r="E129" s="34">
        <v>2210</v>
      </c>
      <c r="F129" s="31">
        <v>2000</v>
      </c>
      <c r="G129" s="31"/>
      <c r="H129" s="31"/>
      <c r="I129" s="31"/>
      <c r="J129" s="31"/>
      <c r="K129" s="31"/>
      <c r="L129" s="31"/>
      <c r="M129" s="31"/>
      <c r="N129" s="159">
        <f>N121</f>
        <v>100000</v>
      </c>
      <c r="O129" s="31">
        <f t="shared" si="6"/>
        <v>2000</v>
      </c>
      <c r="P129" s="95">
        <v>2000</v>
      </c>
      <c r="Q129" s="31">
        <f>F129+G129+H129+J129-P129</f>
        <v>0</v>
      </c>
      <c r="R129" s="159">
        <f>N129-O129-O130-O131-O132-O133-O134</f>
        <v>5000</v>
      </c>
      <c r="S129" s="82"/>
      <c r="T129" s="2"/>
      <c r="U129" s="2"/>
      <c r="V129" s="25"/>
    </row>
    <row r="130" spans="1:22" ht="56.25">
      <c r="A130" s="146"/>
      <c r="B130" s="156"/>
      <c r="C130" s="36" t="s">
        <v>158</v>
      </c>
      <c r="D130" s="34">
        <v>1020</v>
      </c>
      <c r="E130" s="34">
        <v>3110</v>
      </c>
      <c r="F130" s="31">
        <v>30000</v>
      </c>
      <c r="G130" s="31"/>
      <c r="H130" s="31"/>
      <c r="I130" s="31"/>
      <c r="J130" s="31"/>
      <c r="K130" s="31"/>
      <c r="L130" s="31"/>
      <c r="M130" s="31"/>
      <c r="N130" s="160"/>
      <c r="O130" s="31">
        <f t="shared" si="6"/>
        <v>30000</v>
      </c>
      <c r="P130" s="95">
        <f>27091+2889</f>
        <v>29980</v>
      </c>
      <c r="Q130" s="31">
        <f>F130+G130+H130+J130-P130</f>
        <v>20</v>
      </c>
      <c r="R130" s="148"/>
      <c r="S130" s="82"/>
      <c r="T130" s="2"/>
      <c r="U130" s="2"/>
      <c r="V130" s="25"/>
    </row>
    <row r="131" spans="1:22" ht="94.5" customHeight="1">
      <c r="A131" s="146"/>
      <c r="B131" s="156"/>
      <c r="C131" s="36" t="s">
        <v>106</v>
      </c>
      <c r="D131" s="34">
        <v>5041</v>
      </c>
      <c r="E131" s="34">
        <v>2210</v>
      </c>
      <c r="F131" s="31"/>
      <c r="G131" s="65">
        <v>15000</v>
      </c>
      <c r="H131" s="31"/>
      <c r="I131" s="31"/>
      <c r="J131" s="31"/>
      <c r="K131" s="31"/>
      <c r="L131" s="31"/>
      <c r="M131" s="31"/>
      <c r="N131" s="160"/>
      <c r="O131" s="31">
        <f t="shared" si="6"/>
        <v>15000</v>
      </c>
      <c r="P131" s="110">
        <v>15000</v>
      </c>
      <c r="Q131" s="31">
        <f>F131+G131+H131+J131-P131</f>
        <v>0</v>
      </c>
      <c r="R131" s="148"/>
      <c r="S131" s="82"/>
      <c r="T131" s="2"/>
      <c r="U131" s="2"/>
      <c r="V131" s="25"/>
    </row>
    <row r="132" spans="1:22" ht="27.75">
      <c r="A132" s="146"/>
      <c r="B132" s="157"/>
      <c r="C132" s="36" t="s">
        <v>105</v>
      </c>
      <c r="D132" s="34">
        <v>1020</v>
      </c>
      <c r="E132" s="34">
        <v>2240</v>
      </c>
      <c r="F132" s="31"/>
      <c r="G132" s="31"/>
      <c r="H132" s="31">
        <v>30000</v>
      </c>
      <c r="I132" s="31"/>
      <c r="J132" s="31"/>
      <c r="K132" s="31"/>
      <c r="L132" s="31"/>
      <c r="M132" s="31"/>
      <c r="N132" s="160"/>
      <c r="O132" s="31">
        <f t="shared" si="6"/>
        <v>30000</v>
      </c>
      <c r="P132" s="95">
        <v>30000</v>
      </c>
      <c r="Q132" s="31">
        <f>F132+G132+H132+J132-P132</f>
        <v>0</v>
      </c>
      <c r="R132" s="148"/>
      <c r="S132" s="82"/>
      <c r="T132" s="2"/>
      <c r="U132" s="2"/>
      <c r="V132" s="25"/>
    </row>
    <row r="133" spans="1:22" ht="56.25">
      <c r="A133" s="146"/>
      <c r="B133" s="157"/>
      <c r="C133" s="36" t="s">
        <v>162</v>
      </c>
      <c r="D133" s="34">
        <v>1170</v>
      </c>
      <c r="E133" s="34">
        <v>2210</v>
      </c>
      <c r="F133" s="31"/>
      <c r="G133" s="31"/>
      <c r="H133" s="31"/>
      <c r="I133" s="31"/>
      <c r="J133" s="31"/>
      <c r="K133" s="31"/>
      <c r="L133" s="31">
        <v>10000</v>
      </c>
      <c r="M133" s="31"/>
      <c r="N133" s="160"/>
      <c r="O133" s="31">
        <f t="shared" si="6"/>
        <v>10000</v>
      </c>
      <c r="P133" s="95">
        <v>10000</v>
      </c>
      <c r="Q133" s="31">
        <f>O133-P133</f>
        <v>0</v>
      </c>
      <c r="R133" s="148"/>
      <c r="S133" s="82"/>
      <c r="T133" s="2"/>
      <c r="U133" s="2"/>
      <c r="V133" s="25"/>
    </row>
    <row r="134" spans="1:22" ht="27.75">
      <c r="A134" s="146"/>
      <c r="B134" s="158"/>
      <c r="C134" s="36" t="s">
        <v>163</v>
      </c>
      <c r="D134" s="34">
        <v>1020</v>
      </c>
      <c r="E134" s="34">
        <v>2210</v>
      </c>
      <c r="F134" s="31"/>
      <c r="G134" s="31"/>
      <c r="H134" s="31"/>
      <c r="I134" s="31"/>
      <c r="J134" s="31"/>
      <c r="K134" s="31"/>
      <c r="L134" s="31">
        <v>8000</v>
      </c>
      <c r="M134" s="31"/>
      <c r="N134" s="161"/>
      <c r="O134" s="31">
        <f t="shared" si="6"/>
        <v>8000</v>
      </c>
      <c r="P134" s="95">
        <v>8000</v>
      </c>
      <c r="Q134" s="31">
        <f>O134-P134</f>
        <v>0</v>
      </c>
      <c r="R134" s="172"/>
      <c r="S134" s="82"/>
      <c r="T134" s="2"/>
      <c r="U134" s="2"/>
      <c r="V134" s="25"/>
    </row>
    <row r="135" spans="1:22" ht="27.75">
      <c r="A135" s="146">
        <v>23</v>
      </c>
      <c r="B135" s="155" t="s">
        <v>226</v>
      </c>
      <c r="C135" s="36" t="s">
        <v>64</v>
      </c>
      <c r="D135" s="34">
        <v>1020</v>
      </c>
      <c r="E135" s="34">
        <v>2210</v>
      </c>
      <c r="F135" s="31">
        <v>19000</v>
      </c>
      <c r="G135" s="31"/>
      <c r="H135" s="31"/>
      <c r="I135" s="31"/>
      <c r="J135" s="31"/>
      <c r="K135" s="31"/>
      <c r="L135" s="31"/>
      <c r="M135" s="31"/>
      <c r="N135" s="159">
        <f>N129</f>
        <v>100000</v>
      </c>
      <c r="O135" s="31">
        <f t="shared" si="6"/>
        <v>19000</v>
      </c>
      <c r="P135" s="95">
        <v>18553</v>
      </c>
      <c r="Q135" s="31">
        <f>F135+G135+H135+J135-P135</f>
        <v>447</v>
      </c>
      <c r="R135" s="159">
        <f>N135-O135-O136-O137-O138-O139-O140-O141</f>
        <v>0</v>
      </c>
      <c r="S135" s="82"/>
      <c r="T135" s="2"/>
      <c r="U135" s="2"/>
      <c r="V135" s="28"/>
    </row>
    <row r="136" spans="1:22" ht="27.75">
      <c r="A136" s="146"/>
      <c r="B136" s="156"/>
      <c r="C136" s="36" t="s">
        <v>65</v>
      </c>
      <c r="D136" s="34">
        <v>1020</v>
      </c>
      <c r="E136" s="34">
        <v>3110</v>
      </c>
      <c r="F136" s="31">
        <v>30000</v>
      </c>
      <c r="G136" s="31"/>
      <c r="H136" s="31"/>
      <c r="I136" s="31"/>
      <c r="J136" s="31"/>
      <c r="K136" s="31"/>
      <c r="L136" s="31"/>
      <c r="M136" s="31"/>
      <c r="N136" s="160"/>
      <c r="O136" s="31">
        <f aca="true" t="shared" si="12" ref="O136:O181">F136+G136+H136+J136+K136+L136+M136</f>
        <v>30000</v>
      </c>
      <c r="P136" s="95">
        <v>29997</v>
      </c>
      <c r="Q136" s="31">
        <f>F136+G136+H136+J136-P136</f>
        <v>3</v>
      </c>
      <c r="R136" s="148"/>
      <c r="S136" s="82"/>
      <c r="T136" s="2"/>
      <c r="U136" s="2"/>
      <c r="V136" s="28"/>
    </row>
    <row r="137" spans="1:22" ht="27.75">
      <c r="A137" s="146"/>
      <c r="B137" s="156"/>
      <c r="C137" s="36" t="s">
        <v>17</v>
      </c>
      <c r="D137" s="34">
        <v>1020</v>
      </c>
      <c r="E137" s="34">
        <v>3110</v>
      </c>
      <c r="F137" s="31">
        <v>12000</v>
      </c>
      <c r="G137" s="31"/>
      <c r="H137" s="31"/>
      <c r="I137" s="31"/>
      <c r="J137" s="31"/>
      <c r="K137" s="31"/>
      <c r="L137" s="31"/>
      <c r="M137" s="31"/>
      <c r="N137" s="160"/>
      <c r="O137" s="31">
        <f t="shared" si="12"/>
        <v>12000</v>
      </c>
      <c r="P137" s="95">
        <v>12000</v>
      </c>
      <c r="Q137" s="31">
        <f>F137+G137+H137+J137-P137</f>
        <v>0</v>
      </c>
      <c r="R137" s="148"/>
      <c r="S137" s="82"/>
      <c r="T137" s="2"/>
      <c r="U137" s="2"/>
      <c r="V137" s="28"/>
    </row>
    <row r="138" spans="1:22" ht="27.75">
      <c r="A138" s="146"/>
      <c r="B138" s="156"/>
      <c r="C138" s="36" t="s">
        <v>94</v>
      </c>
      <c r="D138" s="34">
        <v>1010</v>
      </c>
      <c r="E138" s="34">
        <v>2240</v>
      </c>
      <c r="F138" s="31"/>
      <c r="G138" s="65">
        <v>10000</v>
      </c>
      <c r="H138" s="31"/>
      <c r="I138" s="31"/>
      <c r="J138" s="31"/>
      <c r="K138" s="31"/>
      <c r="L138" s="31"/>
      <c r="M138" s="31"/>
      <c r="N138" s="160"/>
      <c r="O138" s="31">
        <f t="shared" si="12"/>
        <v>10000</v>
      </c>
      <c r="P138" s="95">
        <v>10000</v>
      </c>
      <c r="Q138" s="31">
        <f>F138+G138+H138+J138-P138</f>
        <v>0</v>
      </c>
      <c r="R138" s="148"/>
      <c r="S138" s="82"/>
      <c r="T138" s="2"/>
      <c r="U138" s="2"/>
      <c r="V138" s="28"/>
    </row>
    <row r="139" spans="1:22" ht="57.75" customHeight="1">
      <c r="A139" s="146"/>
      <c r="B139" s="168"/>
      <c r="C139" s="36" t="s">
        <v>80</v>
      </c>
      <c r="D139" s="34">
        <v>6030</v>
      </c>
      <c r="E139" s="34">
        <v>2210</v>
      </c>
      <c r="F139" s="31"/>
      <c r="G139" s="65">
        <v>2200</v>
      </c>
      <c r="H139" s="31"/>
      <c r="I139" s="31"/>
      <c r="J139" s="31"/>
      <c r="K139" s="31"/>
      <c r="L139" s="31"/>
      <c r="M139" s="31"/>
      <c r="N139" s="160"/>
      <c r="O139" s="31">
        <f t="shared" si="12"/>
        <v>2200</v>
      </c>
      <c r="P139" s="66">
        <v>2200</v>
      </c>
      <c r="Q139" s="31">
        <f>F139+G139+H139+J139-P139</f>
        <v>0</v>
      </c>
      <c r="R139" s="148"/>
      <c r="S139" s="82"/>
      <c r="T139" s="2"/>
      <c r="U139" s="2"/>
      <c r="V139" s="28"/>
    </row>
    <row r="140" spans="1:22" ht="56.25">
      <c r="A140" s="146"/>
      <c r="B140" s="157"/>
      <c r="C140" s="36" t="s">
        <v>258</v>
      </c>
      <c r="D140" s="34">
        <v>4060</v>
      </c>
      <c r="E140" s="34">
        <v>2210</v>
      </c>
      <c r="F140" s="31"/>
      <c r="G140" s="31"/>
      <c r="H140" s="31"/>
      <c r="I140" s="31"/>
      <c r="J140" s="31">
        <v>18000</v>
      </c>
      <c r="K140" s="31"/>
      <c r="L140" s="31"/>
      <c r="M140" s="31"/>
      <c r="N140" s="160"/>
      <c r="O140" s="31">
        <f t="shared" si="12"/>
        <v>18000</v>
      </c>
      <c r="P140" s="109">
        <v>18000</v>
      </c>
      <c r="Q140" s="31">
        <f>O140-P140</f>
        <v>0</v>
      </c>
      <c r="R140" s="148"/>
      <c r="S140" s="82"/>
      <c r="T140" s="2"/>
      <c r="U140" s="2"/>
      <c r="V140" s="28"/>
    </row>
    <row r="141" spans="1:22" ht="27.75">
      <c r="A141" s="146"/>
      <c r="B141" s="158"/>
      <c r="C141" s="36" t="s">
        <v>141</v>
      </c>
      <c r="D141" s="34">
        <v>1100</v>
      </c>
      <c r="E141" s="34">
        <v>2210</v>
      </c>
      <c r="F141" s="31"/>
      <c r="G141" s="31"/>
      <c r="H141" s="31"/>
      <c r="I141" s="31"/>
      <c r="J141" s="31">
        <v>8800</v>
      </c>
      <c r="K141" s="31"/>
      <c r="L141" s="31"/>
      <c r="M141" s="31"/>
      <c r="N141" s="161"/>
      <c r="O141" s="31">
        <f t="shared" si="12"/>
        <v>8800</v>
      </c>
      <c r="P141" s="109">
        <v>8800</v>
      </c>
      <c r="Q141" s="31">
        <f>O141-P141</f>
        <v>0</v>
      </c>
      <c r="R141" s="172"/>
      <c r="S141" s="82"/>
      <c r="T141" s="2"/>
      <c r="U141" s="2"/>
      <c r="V141" s="28"/>
    </row>
    <row r="142" spans="1:25" ht="27.75">
      <c r="A142" s="146">
        <v>24</v>
      </c>
      <c r="B142" s="155" t="s">
        <v>227</v>
      </c>
      <c r="C142" s="36" t="s">
        <v>97</v>
      </c>
      <c r="D142" s="34">
        <v>160</v>
      </c>
      <c r="E142" s="34">
        <v>3110</v>
      </c>
      <c r="F142" s="31"/>
      <c r="G142" s="31">
        <v>13000</v>
      </c>
      <c r="H142" s="31"/>
      <c r="I142" s="31"/>
      <c r="J142" s="31"/>
      <c r="K142" s="31"/>
      <c r="L142" s="31"/>
      <c r="M142" s="31"/>
      <c r="N142" s="159">
        <f>N135</f>
        <v>100000</v>
      </c>
      <c r="O142" s="31">
        <f t="shared" si="12"/>
        <v>13000</v>
      </c>
      <c r="P142" s="111">
        <v>12999</v>
      </c>
      <c r="Q142" s="31">
        <f aca="true" t="shared" si="13" ref="Q142:Q156">F142+G142+H142+J142-P142</f>
        <v>1</v>
      </c>
      <c r="R142" s="159">
        <f>N142-O142-O143-O144</f>
        <v>1570</v>
      </c>
      <c r="S142" s="82"/>
      <c r="T142" s="2"/>
      <c r="U142" s="2"/>
      <c r="V142" s="28"/>
      <c r="Y142" s="1" t="s">
        <v>1</v>
      </c>
    </row>
    <row r="143" spans="1:22" ht="56.25">
      <c r="A143" s="146"/>
      <c r="B143" s="156"/>
      <c r="C143" s="36" t="s">
        <v>100</v>
      </c>
      <c r="D143" s="34">
        <v>6030</v>
      </c>
      <c r="E143" s="34">
        <v>3110</v>
      </c>
      <c r="F143" s="31"/>
      <c r="G143" s="31">
        <v>27200</v>
      </c>
      <c r="H143" s="31">
        <v>34000</v>
      </c>
      <c r="I143" s="31"/>
      <c r="J143" s="31"/>
      <c r="K143" s="31"/>
      <c r="L143" s="31"/>
      <c r="M143" s="31"/>
      <c r="N143" s="160"/>
      <c r="O143" s="31">
        <f t="shared" si="12"/>
        <v>61200</v>
      </c>
      <c r="P143" s="66">
        <v>61200</v>
      </c>
      <c r="Q143" s="31">
        <f t="shared" si="13"/>
        <v>0</v>
      </c>
      <c r="R143" s="148"/>
      <c r="S143" s="82"/>
      <c r="T143" s="2"/>
      <c r="U143" s="2"/>
      <c r="V143" s="28"/>
    </row>
    <row r="144" spans="1:22" ht="60.75" customHeight="1">
      <c r="A144" s="146"/>
      <c r="B144" s="156"/>
      <c r="C144" s="36" t="s">
        <v>259</v>
      </c>
      <c r="D144" s="34">
        <v>1010</v>
      </c>
      <c r="E144" s="34">
        <v>2240</v>
      </c>
      <c r="F144" s="31"/>
      <c r="G144" s="31"/>
      <c r="H144" s="31"/>
      <c r="I144" s="31"/>
      <c r="J144" s="31">
        <v>24230</v>
      </c>
      <c r="K144" s="31"/>
      <c r="L144" s="31"/>
      <c r="M144" s="31"/>
      <c r="N144" s="161"/>
      <c r="O144" s="31">
        <f t="shared" si="12"/>
        <v>24230</v>
      </c>
      <c r="P144" s="95">
        <v>24100</v>
      </c>
      <c r="Q144" s="31">
        <f t="shared" si="13"/>
        <v>130</v>
      </c>
      <c r="R144" s="172"/>
      <c r="S144" s="82"/>
      <c r="T144" s="2"/>
      <c r="U144" s="2"/>
      <c r="V144" s="28"/>
    </row>
    <row r="145" spans="1:22" ht="27.75">
      <c r="A145" s="147">
        <v>25</v>
      </c>
      <c r="B145" s="155" t="s">
        <v>228</v>
      </c>
      <c r="C145" s="36" t="s">
        <v>90</v>
      </c>
      <c r="D145" s="34">
        <v>1020</v>
      </c>
      <c r="E145" s="34">
        <v>2210</v>
      </c>
      <c r="F145" s="31"/>
      <c r="G145" s="65">
        <v>20000</v>
      </c>
      <c r="H145" s="31"/>
      <c r="I145" s="31"/>
      <c r="J145" s="31"/>
      <c r="K145" s="31"/>
      <c r="L145" s="31"/>
      <c r="M145" s="31"/>
      <c r="N145" s="159">
        <f>N142</f>
        <v>100000</v>
      </c>
      <c r="O145" s="31">
        <f t="shared" si="12"/>
        <v>20000</v>
      </c>
      <c r="P145" s="95">
        <v>20000</v>
      </c>
      <c r="Q145" s="31">
        <f t="shared" si="13"/>
        <v>0</v>
      </c>
      <c r="R145" s="159">
        <f>N145-O145-O146-O147-O148-O149</f>
        <v>15000</v>
      </c>
      <c r="S145" s="82"/>
      <c r="T145" s="2"/>
      <c r="U145" s="2"/>
      <c r="V145" s="25"/>
    </row>
    <row r="146" spans="1:22" ht="112.5">
      <c r="A146" s="148"/>
      <c r="B146" s="156"/>
      <c r="C146" s="36" t="s">
        <v>202</v>
      </c>
      <c r="D146" s="34">
        <v>6030</v>
      </c>
      <c r="E146" s="34">
        <v>2210</v>
      </c>
      <c r="F146" s="31"/>
      <c r="G146" s="65">
        <v>20000</v>
      </c>
      <c r="H146" s="31"/>
      <c r="I146" s="31"/>
      <c r="J146" s="31"/>
      <c r="K146" s="31"/>
      <c r="L146" s="31"/>
      <c r="M146" s="31"/>
      <c r="N146" s="160"/>
      <c r="O146" s="31">
        <f t="shared" si="12"/>
        <v>20000</v>
      </c>
      <c r="P146" s="66">
        <v>20000</v>
      </c>
      <c r="Q146" s="31">
        <f t="shared" si="13"/>
        <v>0</v>
      </c>
      <c r="R146" s="148"/>
      <c r="S146" s="82"/>
      <c r="T146" s="2"/>
      <c r="U146" s="2"/>
      <c r="V146" s="25"/>
    </row>
    <row r="147" spans="1:22" ht="84">
      <c r="A147" s="148"/>
      <c r="B147" s="156"/>
      <c r="C147" s="36" t="s">
        <v>139</v>
      </c>
      <c r="D147" s="34">
        <v>6030</v>
      </c>
      <c r="E147" s="34" t="s">
        <v>138</v>
      </c>
      <c r="F147" s="31"/>
      <c r="G147" s="31"/>
      <c r="H147" s="31"/>
      <c r="I147" s="31"/>
      <c r="J147" s="31">
        <f>6200+5200+9000+22100</f>
        <v>42500</v>
      </c>
      <c r="K147" s="31"/>
      <c r="L147" s="31"/>
      <c r="M147" s="31"/>
      <c r="N147" s="160"/>
      <c r="O147" s="31">
        <f t="shared" si="12"/>
        <v>42500</v>
      </c>
      <c r="P147" s="66">
        <v>33500</v>
      </c>
      <c r="Q147" s="31">
        <f t="shared" si="13"/>
        <v>9000</v>
      </c>
      <c r="R147" s="148"/>
      <c r="S147" s="82"/>
      <c r="T147" s="2"/>
      <c r="U147" s="2"/>
      <c r="V147" s="25"/>
    </row>
    <row r="148" spans="1:22" ht="27.75">
      <c r="A148" s="148"/>
      <c r="B148" s="156"/>
      <c r="C148" s="36" t="s">
        <v>140</v>
      </c>
      <c r="D148" s="34">
        <v>1010</v>
      </c>
      <c r="E148" s="34">
        <v>2210</v>
      </c>
      <c r="F148" s="31"/>
      <c r="G148" s="31"/>
      <c r="H148" s="31"/>
      <c r="I148" s="31"/>
      <c r="J148" s="31">
        <v>2500</v>
      </c>
      <c r="K148" s="31"/>
      <c r="L148" s="31"/>
      <c r="M148" s="31"/>
      <c r="N148" s="160"/>
      <c r="O148" s="31">
        <f>F148+G148+H148+J148+K148+L148+M148</f>
        <v>2500</v>
      </c>
      <c r="P148" s="95">
        <v>2500</v>
      </c>
      <c r="Q148" s="31">
        <f>F148+G148+H148+J148-P148</f>
        <v>0</v>
      </c>
      <c r="R148" s="148"/>
      <c r="S148" s="82"/>
      <c r="T148" s="2"/>
      <c r="U148" s="2"/>
      <c r="V148" s="25"/>
    </row>
    <row r="149" spans="1:22" ht="27.75" hidden="1">
      <c r="A149" s="148"/>
      <c r="B149" s="156"/>
      <c r="C149" s="94"/>
      <c r="D149" s="34">
        <v>1020</v>
      </c>
      <c r="E149" s="34">
        <v>2210</v>
      </c>
      <c r="F149" s="31"/>
      <c r="G149" s="31"/>
      <c r="H149" s="31"/>
      <c r="I149" s="31"/>
      <c r="J149" s="31"/>
      <c r="K149" s="31"/>
      <c r="L149" s="31"/>
      <c r="M149" s="31">
        <v>12000</v>
      </c>
      <c r="N149" s="160"/>
      <c r="O149" s="31"/>
      <c r="P149" s="95">
        <v>0</v>
      </c>
      <c r="Q149" s="31"/>
      <c r="R149" s="148"/>
      <c r="S149" s="82"/>
      <c r="T149" s="2"/>
      <c r="U149" s="2"/>
      <c r="V149" s="25"/>
    </row>
    <row r="150" spans="1:22" ht="56.25">
      <c r="A150" s="146">
        <v>26</v>
      </c>
      <c r="B150" s="155" t="s">
        <v>229</v>
      </c>
      <c r="C150" s="36" t="s">
        <v>66</v>
      </c>
      <c r="D150" s="34">
        <v>1020</v>
      </c>
      <c r="E150" s="34">
        <v>3110</v>
      </c>
      <c r="F150" s="31"/>
      <c r="G150" s="31">
        <v>30000</v>
      </c>
      <c r="H150" s="31"/>
      <c r="I150" s="31"/>
      <c r="J150" s="31"/>
      <c r="K150" s="31"/>
      <c r="L150" s="31"/>
      <c r="M150" s="31"/>
      <c r="N150" s="159">
        <f>N145</f>
        <v>100000</v>
      </c>
      <c r="O150" s="31">
        <f t="shared" si="12"/>
        <v>30000</v>
      </c>
      <c r="P150" s="95">
        <v>30000</v>
      </c>
      <c r="Q150" s="31">
        <f t="shared" si="13"/>
        <v>0</v>
      </c>
      <c r="R150" s="159">
        <f>N150-O150-O151-O152-O153</f>
        <v>0</v>
      </c>
      <c r="S150" s="82"/>
      <c r="T150" s="2"/>
      <c r="U150" s="2"/>
      <c r="V150" s="28"/>
    </row>
    <row r="151" spans="1:22" ht="112.5">
      <c r="A151" s="146"/>
      <c r="B151" s="156"/>
      <c r="C151" s="36" t="s">
        <v>267</v>
      </c>
      <c r="D151" s="34">
        <v>1020</v>
      </c>
      <c r="E151" s="34">
        <v>2240</v>
      </c>
      <c r="F151" s="31"/>
      <c r="G151" s="65">
        <v>40000</v>
      </c>
      <c r="H151" s="31"/>
      <c r="I151" s="31"/>
      <c r="J151" s="31"/>
      <c r="K151" s="31"/>
      <c r="L151" s="31"/>
      <c r="M151" s="31"/>
      <c r="N151" s="160"/>
      <c r="O151" s="31">
        <f t="shared" si="12"/>
        <v>40000</v>
      </c>
      <c r="P151" s="95">
        <f>27819.52+11000</f>
        <v>38819.520000000004</v>
      </c>
      <c r="Q151" s="73">
        <f t="shared" si="13"/>
        <v>1180.479999999996</v>
      </c>
      <c r="R151" s="148"/>
      <c r="S151" s="82"/>
      <c r="T151" s="2"/>
      <c r="U151" s="2"/>
      <c r="V151" s="28"/>
    </row>
    <row r="152" spans="1:22" ht="69.75" customHeight="1">
      <c r="A152" s="146"/>
      <c r="B152" s="156"/>
      <c r="C152" s="36" t="s">
        <v>260</v>
      </c>
      <c r="D152" s="34">
        <v>6030</v>
      </c>
      <c r="E152" s="34">
        <v>2210</v>
      </c>
      <c r="F152" s="31"/>
      <c r="G152" s="65">
        <v>10000</v>
      </c>
      <c r="H152" s="31"/>
      <c r="I152" s="31"/>
      <c r="J152" s="31"/>
      <c r="K152" s="31"/>
      <c r="L152" s="31"/>
      <c r="M152" s="31"/>
      <c r="N152" s="160"/>
      <c r="O152" s="31">
        <f t="shared" si="12"/>
        <v>10000</v>
      </c>
      <c r="P152" s="66">
        <v>10000</v>
      </c>
      <c r="Q152" s="31">
        <f t="shared" si="13"/>
        <v>0</v>
      </c>
      <c r="R152" s="148"/>
      <c r="S152" s="82"/>
      <c r="T152" s="2"/>
      <c r="U152" s="2"/>
      <c r="V152" s="28"/>
    </row>
    <row r="153" spans="1:22" ht="56.25">
      <c r="A153" s="146"/>
      <c r="B153" s="158"/>
      <c r="C153" s="36" t="s">
        <v>261</v>
      </c>
      <c r="D153" s="34">
        <v>6030</v>
      </c>
      <c r="E153" s="34">
        <v>3110</v>
      </c>
      <c r="F153" s="31"/>
      <c r="G153" s="65">
        <v>20000</v>
      </c>
      <c r="H153" s="31"/>
      <c r="I153" s="31"/>
      <c r="J153" s="31"/>
      <c r="K153" s="31"/>
      <c r="L153" s="31"/>
      <c r="M153" s="31"/>
      <c r="N153" s="161"/>
      <c r="O153" s="31">
        <f t="shared" si="12"/>
        <v>20000</v>
      </c>
      <c r="P153" s="66">
        <v>20000</v>
      </c>
      <c r="Q153" s="31">
        <f t="shared" si="13"/>
        <v>0</v>
      </c>
      <c r="R153" s="172"/>
      <c r="S153" s="82"/>
      <c r="T153" s="2"/>
      <c r="U153" s="2"/>
      <c r="V153" s="28"/>
    </row>
    <row r="154" spans="1:22" ht="56.25">
      <c r="A154" s="146">
        <v>27</v>
      </c>
      <c r="B154" s="155" t="s">
        <v>230</v>
      </c>
      <c r="C154" s="36" t="s">
        <v>70</v>
      </c>
      <c r="D154" s="34" t="s">
        <v>76</v>
      </c>
      <c r="E154" s="34">
        <v>3132</v>
      </c>
      <c r="F154" s="31"/>
      <c r="G154" s="65">
        <v>10000</v>
      </c>
      <c r="H154" s="31"/>
      <c r="I154" s="31"/>
      <c r="J154" s="31"/>
      <c r="K154" s="31"/>
      <c r="L154" s="31"/>
      <c r="M154" s="31"/>
      <c r="N154" s="159">
        <f>N150</f>
        <v>100000</v>
      </c>
      <c r="O154" s="31">
        <f t="shared" si="12"/>
        <v>10000</v>
      </c>
      <c r="P154" s="111">
        <v>0</v>
      </c>
      <c r="Q154" s="31">
        <f t="shared" si="13"/>
        <v>10000</v>
      </c>
      <c r="R154" s="159">
        <v>0</v>
      </c>
      <c r="S154" s="82"/>
      <c r="T154" s="2"/>
      <c r="U154" s="2"/>
      <c r="V154" s="28"/>
    </row>
    <row r="155" spans="1:22" ht="27.75">
      <c r="A155" s="146"/>
      <c r="B155" s="156"/>
      <c r="C155" s="36" t="s">
        <v>262</v>
      </c>
      <c r="D155" s="34">
        <v>1020</v>
      </c>
      <c r="E155" s="34">
        <v>2210</v>
      </c>
      <c r="F155" s="31"/>
      <c r="G155" s="65">
        <v>20000</v>
      </c>
      <c r="H155" s="31"/>
      <c r="I155" s="31"/>
      <c r="J155" s="31"/>
      <c r="K155" s="31"/>
      <c r="L155" s="31"/>
      <c r="M155" s="31"/>
      <c r="N155" s="160"/>
      <c r="O155" s="31">
        <f t="shared" si="12"/>
        <v>20000</v>
      </c>
      <c r="P155" s="95">
        <v>20000</v>
      </c>
      <c r="Q155" s="31">
        <f t="shared" si="13"/>
        <v>0</v>
      </c>
      <c r="R155" s="148"/>
      <c r="S155" s="82"/>
      <c r="T155" s="2"/>
      <c r="U155" s="2"/>
      <c r="V155" s="28"/>
    </row>
    <row r="156" spans="1:22" ht="56.25">
      <c r="A156" s="146"/>
      <c r="B156" s="156"/>
      <c r="C156" s="36" t="s">
        <v>127</v>
      </c>
      <c r="D156" s="34">
        <v>1020</v>
      </c>
      <c r="E156" s="34">
        <v>2210</v>
      </c>
      <c r="F156" s="31"/>
      <c r="G156" s="31"/>
      <c r="H156" s="31"/>
      <c r="I156" s="31"/>
      <c r="J156" s="31">
        <v>10000</v>
      </c>
      <c r="K156" s="31"/>
      <c r="L156" s="31"/>
      <c r="M156" s="31"/>
      <c r="N156" s="160"/>
      <c r="O156" s="31">
        <f t="shared" si="12"/>
        <v>10000</v>
      </c>
      <c r="P156" s="95">
        <v>10000</v>
      </c>
      <c r="Q156" s="31">
        <f t="shared" si="13"/>
        <v>0</v>
      </c>
      <c r="R156" s="148"/>
      <c r="S156" s="82"/>
      <c r="T156" s="2"/>
      <c r="U156" s="2"/>
      <c r="V156" s="28"/>
    </row>
    <row r="157" spans="1:22" ht="56.25">
      <c r="A157" s="146"/>
      <c r="B157" s="157"/>
      <c r="C157" s="36" t="s">
        <v>145</v>
      </c>
      <c r="D157" s="34">
        <v>7461</v>
      </c>
      <c r="E157" s="34">
        <v>2240</v>
      </c>
      <c r="F157" s="31"/>
      <c r="G157" s="31"/>
      <c r="H157" s="31"/>
      <c r="I157" s="31"/>
      <c r="J157" s="31"/>
      <c r="K157" s="31">
        <v>8000</v>
      </c>
      <c r="L157" s="31"/>
      <c r="M157" s="31"/>
      <c r="N157" s="160"/>
      <c r="O157" s="31">
        <f t="shared" si="12"/>
        <v>8000</v>
      </c>
      <c r="P157" s="66">
        <v>7999.57</v>
      </c>
      <c r="Q157" s="31">
        <f>O157-P157</f>
        <v>0.43000000000029104</v>
      </c>
      <c r="R157" s="148"/>
      <c r="S157" s="82"/>
      <c r="T157" s="2"/>
      <c r="U157" s="2"/>
      <c r="V157" s="28"/>
    </row>
    <row r="158" spans="1:22" ht="56.25">
      <c r="A158" s="146"/>
      <c r="B158" s="158"/>
      <c r="C158" s="39" t="s">
        <v>241</v>
      </c>
      <c r="D158" s="53">
        <v>7670</v>
      </c>
      <c r="E158" s="53">
        <v>3210</v>
      </c>
      <c r="F158" s="31"/>
      <c r="G158" s="31"/>
      <c r="H158" s="31"/>
      <c r="I158" s="31"/>
      <c r="J158" s="31"/>
      <c r="K158" s="31"/>
      <c r="L158" s="31">
        <v>52000</v>
      </c>
      <c r="M158" s="31"/>
      <c r="N158" s="161"/>
      <c r="O158" s="31">
        <f t="shared" si="12"/>
        <v>52000</v>
      </c>
      <c r="P158" s="66">
        <v>52000</v>
      </c>
      <c r="Q158" s="31">
        <v>0</v>
      </c>
      <c r="R158" s="172"/>
      <c r="S158" s="82"/>
      <c r="T158" s="2"/>
      <c r="U158" s="2"/>
      <c r="V158" s="28"/>
    </row>
    <row r="159" spans="1:22" ht="56.25">
      <c r="A159" s="146">
        <v>28</v>
      </c>
      <c r="B159" s="155" t="s">
        <v>231</v>
      </c>
      <c r="C159" s="38" t="s">
        <v>18</v>
      </c>
      <c r="D159" s="56">
        <v>2111</v>
      </c>
      <c r="E159" s="56">
        <v>3210</v>
      </c>
      <c r="F159" s="31">
        <v>15000</v>
      </c>
      <c r="G159" s="31"/>
      <c r="H159" s="31"/>
      <c r="I159" s="31"/>
      <c r="J159" s="31"/>
      <c r="K159" s="31"/>
      <c r="L159" s="31"/>
      <c r="M159" s="31"/>
      <c r="N159" s="159">
        <f>N154</f>
        <v>100000</v>
      </c>
      <c r="O159" s="31">
        <f t="shared" si="12"/>
        <v>15000</v>
      </c>
      <c r="P159" s="97">
        <v>15000</v>
      </c>
      <c r="Q159" s="31">
        <f>F159+G159+H159+J159-P159</f>
        <v>0</v>
      </c>
      <c r="R159" s="159">
        <f>N159-O159-O160-O161-O162</f>
        <v>0</v>
      </c>
      <c r="S159" s="82"/>
      <c r="T159" s="2"/>
      <c r="U159" s="2"/>
      <c r="V159" s="28"/>
    </row>
    <row r="160" spans="1:22" ht="56.25">
      <c r="A160" s="146"/>
      <c r="B160" s="156"/>
      <c r="C160" s="38" t="s">
        <v>67</v>
      </c>
      <c r="D160" s="56">
        <v>7461</v>
      </c>
      <c r="E160" s="56">
        <v>3142</v>
      </c>
      <c r="F160" s="31"/>
      <c r="G160" s="31">
        <v>50000</v>
      </c>
      <c r="H160" s="31"/>
      <c r="I160" s="31"/>
      <c r="J160" s="31"/>
      <c r="K160" s="31"/>
      <c r="L160" s="31"/>
      <c r="M160" s="31"/>
      <c r="N160" s="160"/>
      <c r="O160" s="31">
        <f t="shared" si="12"/>
        <v>50000</v>
      </c>
      <c r="P160" s="66">
        <v>50000</v>
      </c>
      <c r="Q160" s="31">
        <f>F160+G160+H160+J160-P160</f>
        <v>0</v>
      </c>
      <c r="R160" s="148"/>
      <c r="S160" s="82"/>
      <c r="T160" s="2"/>
      <c r="U160" s="2"/>
      <c r="V160" s="28"/>
    </row>
    <row r="161" spans="1:22" ht="27.75">
      <c r="A161" s="146"/>
      <c r="B161" s="156"/>
      <c r="C161" s="36" t="s">
        <v>85</v>
      </c>
      <c r="D161" s="34">
        <v>1020</v>
      </c>
      <c r="E161" s="34">
        <v>3110</v>
      </c>
      <c r="F161" s="31"/>
      <c r="G161" s="31">
        <v>18000</v>
      </c>
      <c r="H161" s="31"/>
      <c r="I161" s="31"/>
      <c r="J161" s="31"/>
      <c r="K161" s="31"/>
      <c r="L161" s="31"/>
      <c r="M161" s="31"/>
      <c r="N161" s="160"/>
      <c r="O161" s="31">
        <f t="shared" si="12"/>
        <v>18000</v>
      </c>
      <c r="P161" s="95">
        <v>18000</v>
      </c>
      <c r="Q161" s="31">
        <f>F161+G161+H161+J161-P161</f>
        <v>0</v>
      </c>
      <c r="R161" s="148"/>
      <c r="S161" s="82"/>
      <c r="T161" s="2"/>
      <c r="U161" s="2"/>
      <c r="V161" s="28"/>
    </row>
    <row r="162" spans="1:22" ht="84">
      <c r="A162" s="146"/>
      <c r="B162" s="158"/>
      <c r="C162" s="36" t="s">
        <v>187</v>
      </c>
      <c r="D162" s="34">
        <v>160</v>
      </c>
      <c r="E162" s="34" t="s">
        <v>27</v>
      </c>
      <c r="F162" s="31"/>
      <c r="G162" s="31"/>
      <c r="H162" s="31">
        <v>17000</v>
      </c>
      <c r="I162" s="31"/>
      <c r="J162" s="31"/>
      <c r="K162" s="31"/>
      <c r="L162" s="31"/>
      <c r="M162" s="31"/>
      <c r="N162" s="161"/>
      <c r="O162" s="31">
        <f t="shared" si="12"/>
        <v>17000</v>
      </c>
      <c r="P162" s="111">
        <f>12600+4400</f>
        <v>17000</v>
      </c>
      <c r="Q162" s="31">
        <f>O162-P162</f>
        <v>0</v>
      </c>
      <c r="R162" s="172"/>
      <c r="S162" s="82"/>
      <c r="T162" s="2"/>
      <c r="U162" s="2"/>
      <c r="V162" s="28"/>
    </row>
    <row r="163" spans="1:22" ht="56.25">
      <c r="A163" s="146">
        <v>29</v>
      </c>
      <c r="B163" s="155" t="s">
        <v>232</v>
      </c>
      <c r="C163" s="36" t="s">
        <v>19</v>
      </c>
      <c r="D163" s="34">
        <v>5041</v>
      </c>
      <c r="E163" s="34">
        <v>3110</v>
      </c>
      <c r="F163" s="31"/>
      <c r="G163" s="31">
        <v>15000</v>
      </c>
      <c r="H163" s="31"/>
      <c r="I163" s="31"/>
      <c r="J163" s="31"/>
      <c r="K163" s="31"/>
      <c r="L163" s="31"/>
      <c r="M163" s="31"/>
      <c r="N163" s="159">
        <f>N159</f>
        <v>100000</v>
      </c>
      <c r="O163" s="31">
        <f t="shared" si="12"/>
        <v>15000</v>
      </c>
      <c r="P163" s="66">
        <v>15000</v>
      </c>
      <c r="Q163" s="31">
        <f aca="true" t="shared" si="14" ref="Q163:Q170">F163+G163+H163+J163-P163</f>
        <v>0</v>
      </c>
      <c r="R163" s="159">
        <v>0</v>
      </c>
      <c r="S163" s="82"/>
      <c r="T163" s="2"/>
      <c r="U163" s="2"/>
      <c r="V163" s="29"/>
    </row>
    <row r="164" spans="1:22" ht="56.25">
      <c r="A164" s="146"/>
      <c r="B164" s="156"/>
      <c r="C164" s="36" t="s">
        <v>26</v>
      </c>
      <c r="D164" s="34">
        <v>1020</v>
      </c>
      <c r="E164" s="34">
        <v>2210</v>
      </c>
      <c r="F164" s="31"/>
      <c r="G164" s="65">
        <v>10000</v>
      </c>
      <c r="H164" s="31"/>
      <c r="I164" s="31"/>
      <c r="J164" s="31"/>
      <c r="K164" s="31"/>
      <c r="L164" s="31"/>
      <c r="M164" s="31"/>
      <c r="N164" s="160"/>
      <c r="O164" s="31">
        <f t="shared" si="12"/>
        <v>10000</v>
      </c>
      <c r="P164" s="95">
        <v>10000</v>
      </c>
      <c r="Q164" s="31">
        <f t="shared" si="14"/>
        <v>0</v>
      </c>
      <c r="R164" s="148"/>
      <c r="S164" s="82"/>
      <c r="T164" s="2"/>
      <c r="U164" s="2"/>
      <c r="V164" s="29"/>
    </row>
    <row r="165" spans="1:22" ht="56.25">
      <c r="A165" s="146"/>
      <c r="B165" s="156"/>
      <c r="C165" s="36" t="s">
        <v>52</v>
      </c>
      <c r="D165" s="34">
        <v>1020</v>
      </c>
      <c r="E165" s="34">
        <v>3110</v>
      </c>
      <c r="F165" s="31"/>
      <c r="G165" s="31">
        <v>10000</v>
      </c>
      <c r="H165" s="31"/>
      <c r="I165" s="31"/>
      <c r="J165" s="31"/>
      <c r="K165" s="31"/>
      <c r="L165" s="31"/>
      <c r="M165" s="31"/>
      <c r="N165" s="160"/>
      <c r="O165" s="31">
        <f t="shared" si="12"/>
        <v>10000</v>
      </c>
      <c r="P165" s="95">
        <v>10000</v>
      </c>
      <c r="Q165" s="31">
        <f t="shared" si="14"/>
        <v>0</v>
      </c>
      <c r="R165" s="148"/>
      <c r="S165" s="82"/>
      <c r="T165" s="2"/>
      <c r="U165" s="2"/>
      <c r="V165" s="29"/>
    </row>
    <row r="166" spans="1:22" ht="56.25">
      <c r="A166" s="146"/>
      <c r="B166" s="156"/>
      <c r="C166" s="36" t="s">
        <v>95</v>
      </c>
      <c r="D166" s="34">
        <v>5041</v>
      </c>
      <c r="E166" s="34">
        <v>2210</v>
      </c>
      <c r="F166" s="31"/>
      <c r="G166" s="65">
        <v>5000</v>
      </c>
      <c r="H166" s="31"/>
      <c r="I166" s="31"/>
      <c r="J166" s="31"/>
      <c r="K166" s="31"/>
      <c r="L166" s="31"/>
      <c r="M166" s="31"/>
      <c r="N166" s="160"/>
      <c r="O166" s="31">
        <f t="shared" si="12"/>
        <v>5000</v>
      </c>
      <c r="P166" s="110">
        <v>5000</v>
      </c>
      <c r="Q166" s="31">
        <f t="shared" si="14"/>
        <v>0</v>
      </c>
      <c r="R166" s="148"/>
      <c r="S166" s="82"/>
      <c r="T166" s="2"/>
      <c r="U166" s="2"/>
      <c r="V166" s="29"/>
    </row>
    <row r="167" spans="1:22" ht="27.75">
      <c r="A167" s="146"/>
      <c r="B167" s="156"/>
      <c r="C167" s="36" t="s">
        <v>74</v>
      </c>
      <c r="D167" s="34">
        <v>1020</v>
      </c>
      <c r="E167" s="34">
        <v>3110</v>
      </c>
      <c r="F167" s="31"/>
      <c r="G167" s="31">
        <v>10000</v>
      </c>
      <c r="H167" s="31"/>
      <c r="I167" s="31"/>
      <c r="J167" s="31"/>
      <c r="K167" s="31"/>
      <c r="L167" s="31"/>
      <c r="M167" s="31"/>
      <c r="N167" s="160"/>
      <c r="O167" s="31">
        <f t="shared" si="12"/>
        <v>10000</v>
      </c>
      <c r="P167" s="95">
        <v>10000</v>
      </c>
      <c r="Q167" s="31">
        <f t="shared" si="14"/>
        <v>0</v>
      </c>
      <c r="R167" s="148"/>
      <c r="S167" s="82"/>
      <c r="T167" s="2"/>
      <c r="U167" s="2"/>
      <c r="V167" s="29"/>
    </row>
    <row r="168" spans="1:22" ht="84">
      <c r="A168" s="146"/>
      <c r="B168" s="157"/>
      <c r="C168" s="36" t="s">
        <v>123</v>
      </c>
      <c r="D168" s="34">
        <v>1090</v>
      </c>
      <c r="E168" s="34">
        <v>2210</v>
      </c>
      <c r="F168" s="31"/>
      <c r="G168" s="31"/>
      <c r="H168" s="31">
        <v>10000</v>
      </c>
      <c r="I168" s="31"/>
      <c r="J168" s="31"/>
      <c r="K168" s="31"/>
      <c r="L168" s="31"/>
      <c r="M168" s="31"/>
      <c r="N168" s="160"/>
      <c r="O168" s="31">
        <f t="shared" si="12"/>
        <v>10000</v>
      </c>
      <c r="P168" s="95">
        <v>10000</v>
      </c>
      <c r="Q168" s="31">
        <f t="shared" si="14"/>
        <v>0</v>
      </c>
      <c r="R168" s="148"/>
      <c r="S168" s="82"/>
      <c r="T168" s="2"/>
      <c r="U168" s="2"/>
      <c r="V168" s="29"/>
    </row>
    <row r="169" spans="1:22" ht="56.25">
      <c r="A169" s="146"/>
      <c r="B169" s="157"/>
      <c r="C169" s="36" t="s">
        <v>124</v>
      </c>
      <c r="D169" s="34">
        <v>5041</v>
      </c>
      <c r="E169" s="34">
        <v>2210</v>
      </c>
      <c r="F169" s="31"/>
      <c r="G169" s="31"/>
      <c r="H169" s="31">
        <v>10000</v>
      </c>
      <c r="I169" s="31"/>
      <c r="J169" s="31"/>
      <c r="K169" s="31"/>
      <c r="L169" s="31"/>
      <c r="M169" s="31"/>
      <c r="N169" s="160"/>
      <c r="O169" s="31">
        <f t="shared" si="12"/>
        <v>10000</v>
      </c>
      <c r="P169" s="110">
        <v>10000</v>
      </c>
      <c r="Q169" s="31">
        <f t="shared" si="14"/>
        <v>0</v>
      </c>
      <c r="R169" s="148"/>
      <c r="S169" s="82"/>
      <c r="T169" s="2"/>
      <c r="U169" s="2"/>
      <c r="V169" s="29"/>
    </row>
    <row r="170" spans="1:22" ht="56.25">
      <c r="A170" s="146"/>
      <c r="B170" s="157"/>
      <c r="C170" s="36" t="s">
        <v>125</v>
      </c>
      <c r="D170" s="34">
        <v>1020</v>
      </c>
      <c r="E170" s="34">
        <v>2210</v>
      </c>
      <c r="F170" s="31"/>
      <c r="G170" s="31"/>
      <c r="H170" s="31">
        <v>10000</v>
      </c>
      <c r="I170" s="31"/>
      <c r="J170" s="31"/>
      <c r="K170" s="31"/>
      <c r="L170" s="31"/>
      <c r="M170" s="31"/>
      <c r="N170" s="160"/>
      <c r="O170" s="31">
        <f t="shared" si="12"/>
        <v>10000</v>
      </c>
      <c r="P170" s="95">
        <v>9978</v>
      </c>
      <c r="Q170" s="31">
        <f t="shared" si="14"/>
        <v>22</v>
      </c>
      <c r="R170" s="148"/>
      <c r="S170" s="82"/>
      <c r="T170" s="2"/>
      <c r="U170" s="2"/>
      <c r="V170" s="29"/>
    </row>
    <row r="171" spans="1:22" ht="56.25">
      <c r="A171" s="146"/>
      <c r="B171" s="157"/>
      <c r="C171" s="36" t="s">
        <v>152</v>
      </c>
      <c r="D171" s="34">
        <v>1090</v>
      </c>
      <c r="E171" s="34">
        <v>2210</v>
      </c>
      <c r="F171" s="31"/>
      <c r="G171" s="31"/>
      <c r="H171" s="31"/>
      <c r="I171" s="31"/>
      <c r="J171" s="31"/>
      <c r="K171" s="31">
        <v>10000</v>
      </c>
      <c r="L171" s="31"/>
      <c r="M171" s="31"/>
      <c r="N171" s="160"/>
      <c r="O171" s="31">
        <f t="shared" si="12"/>
        <v>10000</v>
      </c>
      <c r="P171" s="95">
        <v>10000</v>
      </c>
      <c r="Q171" s="31">
        <f>O171-P171</f>
        <v>0</v>
      </c>
      <c r="R171" s="148"/>
      <c r="S171" s="82"/>
      <c r="T171" s="2"/>
      <c r="U171" s="2"/>
      <c r="V171" s="29"/>
    </row>
    <row r="172" spans="1:22" ht="51" customHeight="1">
      <c r="A172" s="146"/>
      <c r="B172" s="157"/>
      <c r="C172" s="36" t="s">
        <v>153</v>
      </c>
      <c r="D172" s="34">
        <v>1150</v>
      </c>
      <c r="E172" s="34" t="s">
        <v>173</v>
      </c>
      <c r="F172" s="31"/>
      <c r="G172" s="31"/>
      <c r="H172" s="31"/>
      <c r="I172" s="31"/>
      <c r="J172" s="31"/>
      <c r="K172" s="31">
        <v>10000</v>
      </c>
      <c r="L172" s="31"/>
      <c r="M172" s="31"/>
      <c r="N172" s="161"/>
      <c r="O172" s="31">
        <f t="shared" si="12"/>
        <v>10000</v>
      </c>
      <c r="P172" s="95">
        <v>9841</v>
      </c>
      <c r="Q172" s="31">
        <f>O172-P172</f>
        <v>159</v>
      </c>
      <c r="R172" s="172"/>
      <c r="S172" s="82"/>
      <c r="T172" s="2"/>
      <c r="U172" s="2"/>
      <c r="V172" s="29"/>
    </row>
    <row r="173" spans="1:22" ht="56.25">
      <c r="A173" s="146">
        <v>30</v>
      </c>
      <c r="B173" s="155" t="s">
        <v>233</v>
      </c>
      <c r="C173" s="36" t="s">
        <v>47</v>
      </c>
      <c r="D173" s="34">
        <v>1100</v>
      </c>
      <c r="E173" s="34">
        <v>2210</v>
      </c>
      <c r="F173" s="31"/>
      <c r="G173" s="65">
        <v>5000</v>
      </c>
      <c r="H173" s="31"/>
      <c r="I173" s="31"/>
      <c r="J173" s="31"/>
      <c r="K173" s="31"/>
      <c r="L173" s="31"/>
      <c r="M173" s="31"/>
      <c r="N173" s="159">
        <f>N163</f>
        <v>100000</v>
      </c>
      <c r="O173" s="31">
        <f t="shared" si="12"/>
        <v>5000</v>
      </c>
      <c r="P173" s="109">
        <v>5000</v>
      </c>
      <c r="Q173" s="31">
        <f>F173+G173+H173+J173-P173</f>
        <v>0</v>
      </c>
      <c r="R173" s="159">
        <f>N173-O173-O174-O175-O176-O177-O178-O179</f>
        <v>0</v>
      </c>
      <c r="S173" s="82"/>
      <c r="T173" s="2"/>
      <c r="U173" s="2"/>
      <c r="V173" s="25"/>
    </row>
    <row r="174" spans="1:22" ht="27.75">
      <c r="A174" s="146"/>
      <c r="B174" s="156"/>
      <c r="C174" s="36" t="s">
        <v>46</v>
      </c>
      <c r="D174" s="34">
        <v>1020</v>
      </c>
      <c r="E174" s="34">
        <v>2210</v>
      </c>
      <c r="F174" s="31"/>
      <c r="G174" s="65">
        <v>15000</v>
      </c>
      <c r="H174" s="31"/>
      <c r="I174" s="31"/>
      <c r="J174" s="31"/>
      <c r="K174" s="31"/>
      <c r="L174" s="31"/>
      <c r="M174" s="31"/>
      <c r="N174" s="160"/>
      <c r="O174" s="31">
        <f t="shared" si="12"/>
        <v>15000</v>
      </c>
      <c r="P174" s="95">
        <v>15000</v>
      </c>
      <c r="Q174" s="31">
        <f>F174+G174+H174+J174-P174</f>
        <v>0</v>
      </c>
      <c r="R174" s="148"/>
      <c r="S174" s="82"/>
      <c r="T174" s="2"/>
      <c r="U174" s="2"/>
      <c r="V174" s="25"/>
    </row>
    <row r="175" spans="1:22" ht="56.25">
      <c r="A175" s="146"/>
      <c r="B175" s="156"/>
      <c r="C175" s="36" t="s">
        <v>117</v>
      </c>
      <c r="D175" s="34">
        <v>5041</v>
      </c>
      <c r="E175" s="34">
        <v>3110</v>
      </c>
      <c r="F175" s="31"/>
      <c r="G175" s="31"/>
      <c r="H175" s="31">
        <v>16000</v>
      </c>
      <c r="I175" s="31"/>
      <c r="J175" s="31"/>
      <c r="K175" s="31"/>
      <c r="L175" s="31"/>
      <c r="M175" s="31"/>
      <c r="N175" s="160"/>
      <c r="O175" s="31">
        <f t="shared" si="12"/>
        <v>16000</v>
      </c>
      <c r="P175" s="110">
        <v>16000</v>
      </c>
      <c r="Q175" s="31">
        <f>F175+G175+H175+J175-P175</f>
        <v>0</v>
      </c>
      <c r="R175" s="148"/>
      <c r="S175" s="82"/>
      <c r="T175" s="2"/>
      <c r="U175" s="2"/>
      <c r="V175" s="25"/>
    </row>
    <row r="176" spans="1:22" ht="56.25">
      <c r="A176" s="146"/>
      <c r="B176" s="168"/>
      <c r="C176" s="36" t="s">
        <v>118</v>
      </c>
      <c r="D176" s="34">
        <v>5012</v>
      </c>
      <c r="E176" s="34">
        <v>2210</v>
      </c>
      <c r="F176" s="31"/>
      <c r="G176" s="31"/>
      <c r="H176" s="31">
        <v>15000</v>
      </c>
      <c r="I176" s="31"/>
      <c r="J176" s="31"/>
      <c r="K176" s="31"/>
      <c r="L176" s="31"/>
      <c r="M176" s="31"/>
      <c r="N176" s="160"/>
      <c r="O176" s="31">
        <f t="shared" si="12"/>
        <v>15000</v>
      </c>
      <c r="P176" s="110">
        <v>15000</v>
      </c>
      <c r="Q176" s="31">
        <f>O176-P176</f>
        <v>0</v>
      </c>
      <c r="R176" s="148"/>
      <c r="S176" s="82"/>
      <c r="T176" s="2"/>
      <c r="U176" s="2"/>
      <c r="V176" s="25"/>
    </row>
    <row r="177" spans="1:22" ht="54" customHeight="1">
      <c r="A177" s="146"/>
      <c r="B177" s="157"/>
      <c r="C177" s="36" t="s">
        <v>137</v>
      </c>
      <c r="D177" s="34">
        <v>6030</v>
      </c>
      <c r="E177" s="74" t="s">
        <v>176</v>
      </c>
      <c r="F177" s="31"/>
      <c r="G177" s="31"/>
      <c r="H177" s="31"/>
      <c r="I177" s="31"/>
      <c r="J177" s="31">
        <v>15000</v>
      </c>
      <c r="K177" s="31"/>
      <c r="L177" s="31"/>
      <c r="M177" s="31"/>
      <c r="N177" s="160"/>
      <c r="O177" s="31">
        <f t="shared" si="12"/>
        <v>15000</v>
      </c>
      <c r="P177" s="66">
        <v>5000</v>
      </c>
      <c r="Q177" s="31">
        <f>O177-P177</f>
        <v>10000</v>
      </c>
      <c r="R177" s="148"/>
      <c r="S177" s="82"/>
      <c r="T177" s="2"/>
      <c r="U177" s="2"/>
      <c r="V177" s="25"/>
    </row>
    <row r="178" spans="1:22" ht="36.75" customHeight="1">
      <c r="A178" s="146"/>
      <c r="B178" s="157"/>
      <c r="C178" s="36" t="s">
        <v>155</v>
      </c>
      <c r="D178" s="34">
        <v>5041</v>
      </c>
      <c r="E178" s="34">
        <v>2210</v>
      </c>
      <c r="F178" s="31"/>
      <c r="G178" s="31"/>
      <c r="H178" s="31"/>
      <c r="I178" s="31"/>
      <c r="J178" s="31"/>
      <c r="K178" s="31">
        <v>5000</v>
      </c>
      <c r="L178" s="31"/>
      <c r="M178" s="31"/>
      <c r="N178" s="160"/>
      <c r="O178" s="31">
        <f t="shared" si="12"/>
        <v>5000</v>
      </c>
      <c r="P178" s="110">
        <v>5000</v>
      </c>
      <c r="Q178" s="31">
        <f>O178-P178</f>
        <v>0</v>
      </c>
      <c r="R178" s="148"/>
      <c r="S178" s="82"/>
      <c r="T178" s="2"/>
      <c r="U178" s="2"/>
      <c r="V178" s="25"/>
    </row>
    <row r="179" spans="1:22" ht="27.75">
      <c r="A179" s="146"/>
      <c r="B179" s="158"/>
      <c r="C179" s="36" t="s">
        <v>186</v>
      </c>
      <c r="D179" s="34">
        <v>6030</v>
      </c>
      <c r="E179" s="34">
        <v>3110</v>
      </c>
      <c r="F179" s="31"/>
      <c r="G179" s="31"/>
      <c r="H179" s="31"/>
      <c r="I179" s="31"/>
      <c r="J179" s="31"/>
      <c r="K179" s="31"/>
      <c r="L179" s="31">
        <v>29000</v>
      </c>
      <c r="M179" s="31"/>
      <c r="N179" s="161"/>
      <c r="O179" s="31">
        <f t="shared" si="12"/>
        <v>29000</v>
      </c>
      <c r="P179" s="66">
        <v>29000</v>
      </c>
      <c r="Q179" s="31">
        <f>O179-P179</f>
        <v>0</v>
      </c>
      <c r="R179" s="172"/>
      <c r="S179" s="82"/>
      <c r="T179" s="2"/>
      <c r="U179" s="2"/>
      <c r="V179" s="25"/>
    </row>
    <row r="180" spans="1:22" ht="56.25">
      <c r="A180" s="34">
        <v>31</v>
      </c>
      <c r="B180" s="143" t="s">
        <v>234</v>
      </c>
      <c r="C180" s="36" t="s">
        <v>108</v>
      </c>
      <c r="D180" s="34">
        <v>2010</v>
      </c>
      <c r="E180" s="34">
        <v>2282</v>
      </c>
      <c r="F180" s="31">
        <v>100000</v>
      </c>
      <c r="G180" s="31"/>
      <c r="H180" s="31"/>
      <c r="I180" s="31"/>
      <c r="J180" s="31"/>
      <c r="K180" s="31"/>
      <c r="L180" s="31"/>
      <c r="M180" s="31"/>
      <c r="N180" s="32">
        <f>N173</f>
        <v>100000</v>
      </c>
      <c r="O180" s="31">
        <f t="shared" si="12"/>
        <v>100000</v>
      </c>
      <c r="P180" s="97">
        <v>100000</v>
      </c>
      <c r="Q180" s="31">
        <f>O180-P180</f>
        <v>0</v>
      </c>
      <c r="R180" s="32">
        <f>N180-O180</f>
        <v>0</v>
      </c>
      <c r="S180" s="82"/>
      <c r="T180" s="2"/>
      <c r="U180" s="2"/>
      <c r="V180" s="25"/>
    </row>
    <row r="181" spans="1:22" ht="56.25">
      <c r="A181" s="146">
        <v>32</v>
      </c>
      <c r="B181" s="155" t="s">
        <v>235</v>
      </c>
      <c r="C181" s="36" t="s">
        <v>19</v>
      </c>
      <c r="D181" s="34">
        <v>5041</v>
      </c>
      <c r="E181" s="34">
        <v>3110</v>
      </c>
      <c r="F181" s="31"/>
      <c r="G181" s="31">
        <v>15000</v>
      </c>
      <c r="H181" s="31"/>
      <c r="I181" s="31"/>
      <c r="J181" s="31"/>
      <c r="K181" s="31"/>
      <c r="L181" s="31"/>
      <c r="M181" s="31"/>
      <c r="N181" s="159">
        <f>N180</f>
        <v>100000</v>
      </c>
      <c r="O181" s="31">
        <f t="shared" si="12"/>
        <v>15000</v>
      </c>
      <c r="P181" s="110">
        <v>15000</v>
      </c>
      <c r="Q181" s="31">
        <f aca="true" t="shared" si="15" ref="Q181:Q192">F181+G181+H181+J181-P181</f>
        <v>0</v>
      </c>
      <c r="R181" s="159">
        <f>N181-O181-O182-O183-O184-O185-O186-O187</f>
        <v>3850</v>
      </c>
      <c r="S181" s="82"/>
      <c r="T181" s="2"/>
      <c r="U181" s="2"/>
      <c r="V181" s="25"/>
    </row>
    <row r="182" spans="1:22" ht="126.75" customHeight="1">
      <c r="A182" s="146"/>
      <c r="B182" s="156"/>
      <c r="C182" s="36" t="s">
        <v>35</v>
      </c>
      <c r="D182" s="34">
        <v>6030</v>
      </c>
      <c r="E182" s="34" t="s">
        <v>29</v>
      </c>
      <c r="F182" s="31"/>
      <c r="G182" s="66">
        <v>29850</v>
      </c>
      <c r="H182" s="31"/>
      <c r="I182" s="31"/>
      <c r="J182" s="31"/>
      <c r="K182" s="31"/>
      <c r="L182" s="31"/>
      <c r="M182" s="31"/>
      <c r="N182" s="160"/>
      <c r="O182" s="31">
        <f aca="true" t="shared" si="16" ref="O182:O213">F182+G182+H182+J182+K182+L182+M182</f>
        <v>29850</v>
      </c>
      <c r="P182" s="66">
        <v>29850</v>
      </c>
      <c r="Q182" s="31">
        <f t="shared" si="15"/>
        <v>0</v>
      </c>
      <c r="R182" s="148"/>
      <c r="S182" s="82"/>
      <c r="T182" s="2"/>
      <c r="U182" s="2"/>
      <c r="V182" s="25"/>
    </row>
    <row r="183" spans="1:22" ht="56.25">
      <c r="A183" s="146"/>
      <c r="B183" s="156"/>
      <c r="C183" s="36" t="s">
        <v>115</v>
      </c>
      <c r="D183" s="34">
        <v>5031</v>
      </c>
      <c r="E183" s="34">
        <v>2240</v>
      </c>
      <c r="F183" s="31"/>
      <c r="G183" s="66"/>
      <c r="H183" s="31">
        <v>5500</v>
      </c>
      <c r="I183" s="31"/>
      <c r="J183" s="31"/>
      <c r="K183" s="31"/>
      <c r="L183" s="31"/>
      <c r="M183" s="31"/>
      <c r="N183" s="160"/>
      <c r="O183" s="31">
        <f>F183+G183+H183+J183+K183+L183+M183</f>
        <v>5500</v>
      </c>
      <c r="P183" s="110">
        <v>5500</v>
      </c>
      <c r="Q183" s="31">
        <f>F183+G183+H183+J183-P183</f>
        <v>0</v>
      </c>
      <c r="R183" s="148"/>
      <c r="S183" s="82"/>
      <c r="T183" s="2"/>
      <c r="U183" s="2"/>
      <c r="V183" s="25"/>
    </row>
    <row r="184" spans="1:22" ht="96.75" customHeight="1">
      <c r="A184" s="146"/>
      <c r="B184" s="156"/>
      <c r="C184" s="36" t="s">
        <v>194</v>
      </c>
      <c r="D184" s="34">
        <v>1020</v>
      </c>
      <c r="E184" s="34">
        <v>2210</v>
      </c>
      <c r="F184" s="31"/>
      <c r="G184" s="66"/>
      <c r="H184" s="31"/>
      <c r="I184" s="31"/>
      <c r="J184" s="31"/>
      <c r="K184" s="31"/>
      <c r="L184" s="31"/>
      <c r="M184" s="31">
        <f>8000+1800</f>
        <v>9800</v>
      </c>
      <c r="N184" s="160"/>
      <c r="O184" s="31">
        <f>F184+G184+H184+J184+K184+L184+M184</f>
        <v>9800</v>
      </c>
      <c r="P184" s="95">
        <v>7932</v>
      </c>
      <c r="Q184" s="31">
        <f>O184-P184</f>
        <v>1868</v>
      </c>
      <c r="R184" s="148"/>
      <c r="S184" s="82"/>
      <c r="T184" s="2"/>
      <c r="U184" s="2"/>
      <c r="V184" s="25"/>
    </row>
    <row r="185" spans="1:22" ht="96.75" customHeight="1">
      <c r="A185" s="146"/>
      <c r="B185" s="156"/>
      <c r="C185" s="36" t="s">
        <v>195</v>
      </c>
      <c r="D185" s="34">
        <v>1090</v>
      </c>
      <c r="E185" s="34">
        <v>2210</v>
      </c>
      <c r="F185" s="31"/>
      <c r="G185" s="66"/>
      <c r="H185" s="31"/>
      <c r="I185" s="31"/>
      <c r="J185" s="31"/>
      <c r="K185" s="31"/>
      <c r="L185" s="31"/>
      <c r="M185" s="31">
        <v>18000</v>
      </c>
      <c r="N185" s="160"/>
      <c r="O185" s="31">
        <f>F185+G185+H185+J185+K185+L185+M185</f>
        <v>18000</v>
      </c>
      <c r="P185" s="95">
        <v>18000</v>
      </c>
      <c r="Q185" s="31">
        <f>O185-P185</f>
        <v>0</v>
      </c>
      <c r="R185" s="148"/>
      <c r="S185" s="82"/>
      <c r="T185" s="2"/>
      <c r="U185" s="2"/>
      <c r="V185" s="25"/>
    </row>
    <row r="186" spans="1:22" ht="66.75" customHeight="1">
      <c r="A186" s="146"/>
      <c r="B186" s="156"/>
      <c r="C186" s="36" t="s">
        <v>196</v>
      </c>
      <c r="D186" s="34">
        <v>5041</v>
      </c>
      <c r="E186" s="34">
        <v>2210</v>
      </c>
      <c r="F186" s="31"/>
      <c r="G186" s="66"/>
      <c r="H186" s="31"/>
      <c r="I186" s="31"/>
      <c r="J186" s="31"/>
      <c r="K186" s="31"/>
      <c r="L186" s="31"/>
      <c r="M186" s="31">
        <v>6000</v>
      </c>
      <c r="N186" s="160"/>
      <c r="O186" s="31">
        <f>F186+G186+H186+J186+K186+L186+M186</f>
        <v>6000</v>
      </c>
      <c r="P186" s="110">
        <v>6000</v>
      </c>
      <c r="Q186" s="31">
        <f>O186-P186</f>
        <v>0</v>
      </c>
      <c r="R186" s="148"/>
      <c r="S186" s="82"/>
      <c r="T186" s="2"/>
      <c r="U186" s="2"/>
      <c r="V186" s="25"/>
    </row>
    <row r="187" spans="1:22" ht="89.25" customHeight="1">
      <c r="A187" s="146"/>
      <c r="B187" s="156"/>
      <c r="C187" s="36" t="s">
        <v>197</v>
      </c>
      <c r="D187" s="34">
        <v>6030</v>
      </c>
      <c r="E187" s="34">
        <v>2210</v>
      </c>
      <c r="F187" s="31"/>
      <c r="G187" s="66"/>
      <c r="H187" s="31"/>
      <c r="I187" s="31"/>
      <c r="J187" s="31"/>
      <c r="K187" s="31"/>
      <c r="L187" s="31"/>
      <c r="M187" s="31">
        <v>12000</v>
      </c>
      <c r="N187" s="160"/>
      <c r="O187" s="31">
        <f>F187+G187+H187+J187+K187+L187+M187</f>
        <v>12000</v>
      </c>
      <c r="P187" s="66">
        <v>11999.94</v>
      </c>
      <c r="Q187" s="31">
        <f>O187-P187</f>
        <v>0.05999999999949068</v>
      </c>
      <c r="R187" s="148"/>
      <c r="S187" s="82"/>
      <c r="T187" s="2"/>
      <c r="U187" s="2"/>
      <c r="V187" s="25"/>
    </row>
    <row r="188" spans="1:22" ht="56.25">
      <c r="A188" s="146">
        <v>33</v>
      </c>
      <c r="B188" s="155" t="s">
        <v>236</v>
      </c>
      <c r="C188" s="36" t="s">
        <v>86</v>
      </c>
      <c r="D188" s="34">
        <v>1020</v>
      </c>
      <c r="E188" s="34">
        <v>2210</v>
      </c>
      <c r="F188" s="31">
        <v>2990</v>
      </c>
      <c r="G188" s="31"/>
      <c r="H188" s="31"/>
      <c r="I188" s="31"/>
      <c r="J188" s="31"/>
      <c r="K188" s="31"/>
      <c r="L188" s="31"/>
      <c r="M188" s="31"/>
      <c r="N188" s="159">
        <f>N181</f>
        <v>100000</v>
      </c>
      <c r="O188" s="31">
        <f t="shared" si="16"/>
        <v>2990</v>
      </c>
      <c r="P188" s="95">
        <v>2990</v>
      </c>
      <c r="Q188" s="31">
        <f t="shared" si="15"/>
        <v>0</v>
      </c>
      <c r="R188" s="159">
        <f>N188-O188-O189-O190-O191-O192</f>
        <v>10</v>
      </c>
      <c r="S188" s="82"/>
      <c r="T188" s="2"/>
      <c r="U188" s="2"/>
      <c r="V188" s="25"/>
    </row>
    <row r="189" spans="1:22" ht="27.75">
      <c r="A189" s="146"/>
      <c r="B189" s="156"/>
      <c r="C189" s="36" t="s">
        <v>8</v>
      </c>
      <c r="D189" s="34">
        <v>1010</v>
      </c>
      <c r="E189" s="34">
        <v>2240</v>
      </c>
      <c r="F189" s="31">
        <v>20000</v>
      </c>
      <c r="G189" s="31"/>
      <c r="H189" s="31"/>
      <c r="I189" s="31"/>
      <c r="J189" s="31"/>
      <c r="K189" s="31"/>
      <c r="L189" s="31"/>
      <c r="M189" s="31"/>
      <c r="N189" s="160"/>
      <c r="O189" s="31">
        <f t="shared" si="16"/>
        <v>20000</v>
      </c>
      <c r="P189" s="95">
        <v>19999.68</v>
      </c>
      <c r="Q189" s="73">
        <f t="shared" si="15"/>
        <v>0.31999999999970896</v>
      </c>
      <c r="R189" s="148"/>
      <c r="S189" s="82"/>
      <c r="T189" s="2"/>
      <c r="U189" s="2"/>
      <c r="V189" s="25"/>
    </row>
    <row r="190" spans="1:22" ht="84">
      <c r="A190" s="146"/>
      <c r="B190" s="156"/>
      <c r="C190" s="36" t="s">
        <v>82</v>
      </c>
      <c r="D190" s="34">
        <v>1020</v>
      </c>
      <c r="E190" s="34">
        <v>2210</v>
      </c>
      <c r="F190" s="31"/>
      <c r="G190" s="65">
        <v>7000</v>
      </c>
      <c r="H190" s="31"/>
      <c r="I190" s="31"/>
      <c r="J190" s="31"/>
      <c r="K190" s="31"/>
      <c r="L190" s="31"/>
      <c r="M190" s="31"/>
      <c r="N190" s="160"/>
      <c r="O190" s="31">
        <f t="shared" si="16"/>
        <v>7000</v>
      </c>
      <c r="P190" s="95">
        <v>7000</v>
      </c>
      <c r="Q190" s="31">
        <f t="shared" si="15"/>
        <v>0</v>
      </c>
      <c r="R190" s="148"/>
      <c r="S190" s="82"/>
      <c r="T190" s="2"/>
      <c r="U190" s="2"/>
      <c r="V190" s="25"/>
    </row>
    <row r="191" spans="1:22" ht="84">
      <c r="A191" s="146"/>
      <c r="B191" s="156"/>
      <c r="C191" s="36" t="s">
        <v>192</v>
      </c>
      <c r="D191" s="34">
        <v>1020</v>
      </c>
      <c r="E191" s="34">
        <v>2240</v>
      </c>
      <c r="F191" s="31"/>
      <c r="G191" s="65">
        <v>30000</v>
      </c>
      <c r="H191" s="31"/>
      <c r="I191" s="31"/>
      <c r="J191" s="31"/>
      <c r="K191" s="31"/>
      <c r="L191" s="31"/>
      <c r="M191" s="31"/>
      <c r="N191" s="160"/>
      <c r="O191" s="31">
        <f t="shared" si="16"/>
        <v>30000</v>
      </c>
      <c r="P191" s="95">
        <v>30000</v>
      </c>
      <c r="Q191" s="31">
        <f t="shared" si="15"/>
        <v>0</v>
      </c>
      <c r="R191" s="148"/>
      <c r="S191" s="82"/>
      <c r="T191" s="2"/>
      <c r="U191" s="2"/>
      <c r="V191" s="25"/>
    </row>
    <row r="192" spans="1:22" ht="56.25">
      <c r="A192" s="146"/>
      <c r="B192" s="167"/>
      <c r="C192" s="36" t="s">
        <v>126</v>
      </c>
      <c r="D192" s="34">
        <v>6030</v>
      </c>
      <c r="E192" s="34">
        <v>3110</v>
      </c>
      <c r="F192" s="31"/>
      <c r="G192" s="31"/>
      <c r="H192" s="31">
        <v>40000</v>
      </c>
      <c r="I192" s="31"/>
      <c r="J192" s="31"/>
      <c r="K192" s="31"/>
      <c r="L192" s="31"/>
      <c r="M192" s="31"/>
      <c r="N192" s="161"/>
      <c r="O192" s="31">
        <f t="shared" si="16"/>
        <v>40000</v>
      </c>
      <c r="P192" s="66">
        <v>40000</v>
      </c>
      <c r="Q192" s="31">
        <f t="shared" si="15"/>
        <v>0</v>
      </c>
      <c r="R192" s="172"/>
      <c r="S192" s="82"/>
      <c r="T192" s="2"/>
      <c r="U192" s="2"/>
      <c r="V192" s="25"/>
    </row>
    <row r="193" spans="1:22" ht="56.25">
      <c r="A193" s="147">
        <v>34</v>
      </c>
      <c r="B193" s="155" t="s">
        <v>237</v>
      </c>
      <c r="C193" s="38" t="s">
        <v>18</v>
      </c>
      <c r="D193" s="56">
        <v>2111</v>
      </c>
      <c r="E193" s="56">
        <v>3210</v>
      </c>
      <c r="F193" s="31">
        <v>10000</v>
      </c>
      <c r="G193" s="31"/>
      <c r="H193" s="31"/>
      <c r="I193" s="31"/>
      <c r="J193" s="31"/>
      <c r="K193" s="31"/>
      <c r="L193" s="31"/>
      <c r="M193" s="31"/>
      <c r="N193" s="159">
        <f>N188</f>
        <v>100000</v>
      </c>
      <c r="O193" s="31">
        <f t="shared" si="16"/>
        <v>10000</v>
      </c>
      <c r="P193" s="97">
        <v>10000</v>
      </c>
      <c r="Q193" s="31">
        <f aca="true" t="shared" si="17" ref="Q193:Q199">F193+G193+H193+J193-P193</f>
        <v>0</v>
      </c>
      <c r="R193" s="159">
        <v>0</v>
      </c>
      <c r="S193" s="82"/>
      <c r="T193" s="2"/>
      <c r="U193" s="2"/>
      <c r="V193" s="28"/>
    </row>
    <row r="194" spans="1:22" ht="56.25">
      <c r="A194" s="148"/>
      <c r="B194" s="156"/>
      <c r="C194" s="36" t="s">
        <v>263</v>
      </c>
      <c r="D194" s="34">
        <v>1020</v>
      </c>
      <c r="E194" s="34">
        <v>2210</v>
      </c>
      <c r="F194" s="31"/>
      <c r="G194" s="65">
        <v>15000</v>
      </c>
      <c r="H194" s="31"/>
      <c r="I194" s="31"/>
      <c r="J194" s="31"/>
      <c r="K194" s="31"/>
      <c r="L194" s="31"/>
      <c r="M194" s="31"/>
      <c r="N194" s="160"/>
      <c r="O194" s="31">
        <f t="shared" si="16"/>
        <v>15000</v>
      </c>
      <c r="P194" s="95">
        <v>15000</v>
      </c>
      <c r="Q194" s="31">
        <f t="shared" si="17"/>
        <v>0</v>
      </c>
      <c r="R194" s="148"/>
      <c r="S194" s="82"/>
      <c r="T194" s="2"/>
      <c r="U194" s="2"/>
      <c r="V194" s="28"/>
    </row>
    <row r="195" spans="1:22" ht="56.25">
      <c r="A195" s="148"/>
      <c r="B195" s="156"/>
      <c r="C195" s="36" t="s">
        <v>264</v>
      </c>
      <c r="D195" s="34">
        <v>1020</v>
      </c>
      <c r="E195" s="34">
        <v>3110</v>
      </c>
      <c r="F195" s="31"/>
      <c r="G195" s="65">
        <v>20000</v>
      </c>
      <c r="H195" s="31"/>
      <c r="I195" s="31"/>
      <c r="J195" s="31"/>
      <c r="K195" s="31"/>
      <c r="L195" s="31"/>
      <c r="M195" s="31"/>
      <c r="N195" s="160"/>
      <c r="O195" s="31">
        <f t="shared" si="16"/>
        <v>20000</v>
      </c>
      <c r="P195" s="95">
        <v>19200</v>
      </c>
      <c r="Q195" s="31">
        <f t="shared" si="17"/>
        <v>800</v>
      </c>
      <c r="R195" s="148"/>
      <c r="S195" s="82"/>
      <c r="T195" s="2"/>
      <c r="U195" s="2"/>
      <c r="V195" s="28"/>
    </row>
    <row r="196" spans="1:22" ht="56.25">
      <c r="A196" s="148"/>
      <c r="B196" s="156"/>
      <c r="C196" s="36" t="s">
        <v>87</v>
      </c>
      <c r="D196" s="34">
        <v>1020</v>
      </c>
      <c r="E196" s="34">
        <v>2210</v>
      </c>
      <c r="F196" s="31"/>
      <c r="G196" s="65">
        <v>5000</v>
      </c>
      <c r="H196" s="31"/>
      <c r="I196" s="31"/>
      <c r="J196" s="31"/>
      <c r="K196" s="31"/>
      <c r="L196" s="31"/>
      <c r="M196" s="31"/>
      <c r="N196" s="160"/>
      <c r="O196" s="31">
        <f t="shared" si="16"/>
        <v>5000</v>
      </c>
      <c r="P196" s="95">
        <v>5000</v>
      </c>
      <c r="Q196" s="31">
        <f t="shared" si="17"/>
        <v>0</v>
      </c>
      <c r="R196" s="148"/>
      <c r="S196" s="82"/>
      <c r="T196" s="2"/>
      <c r="U196" s="2"/>
      <c r="V196" s="28"/>
    </row>
    <row r="197" spans="1:22" ht="56.25">
      <c r="A197" s="148"/>
      <c r="B197" s="156"/>
      <c r="C197" s="36" t="s">
        <v>111</v>
      </c>
      <c r="D197" s="34">
        <v>6030</v>
      </c>
      <c r="E197" s="34">
        <v>3110</v>
      </c>
      <c r="F197" s="31"/>
      <c r="G197" s="31"/>
      <c r="H197" s="31">
        <v>20000</v>
      </c>
      <c r="I197" s="31"/>
      <c r="J197" s="31"/>
      <c r="K197" s="31"/>
      <c r="L197" s="31"/>
      <c r="M197" s="31"/>
      <c r="N197" s="160"/>
      <c r="O197" s="31">
        <f t="shared" si="16"/>
        <v>20000</v>
      </c>
      <c r="P197" s="66">
        <v>20000</v>
      </c>
      <c r="Q197" s="31">
        <f t="shared" si="17"/>
        <v>0</v>
      </c>
      <c r="R197" s="148"/>
      <c r="S197" s="82"/>
      <c r="T197" s="2"/>
      <c r="U197" s="2"/>
      <c r="V197" s="28"/>
    </row>
    <row r="198" spans="1:22" ht="27.75">
      <c r="A198" s="148"/>
      <c r="B198" s="156"/>
      <c r="C198" s="36" t="s">
        <v>160</v>
      </c>
      <c r="D198" s="34">
        <v>1020</v>
      </c>
      <c r="E198" s="34">
        <v>3110</v>
      </c>
      <c r="F198" s="31"/>
      <c r="G198" s="31"/>
      <c r="H198" s="31">
        <v>7000</v>
      </c>
      <c r="I198" s="31"/>
      <c r="J198" s="31"/>
      <c r="K198" s="31"/>
      <c r="L198" s="31"/>
      <c r="M198" s="31"/>
      <c r="N198" s="160"/>
      <c r="O198" s="31">
        <f t="shared" si="16"/>
        <v>7000</v>
      </c>
      <c r="P198" s="95">
        <v>7000</v>
      </c>
      <c r="Q198" s="31">
        <f t="shared" si="17"/>
        <v>0</v>
      </c>
      <c r="R198" s="148"/>
      <c r="S198" s="82"/>
      <c r="T198" s="2"/>
      <c r="U198" s="2"/>
      <c r="V198" s="28"/>
    </row>
    <row r="199" spans="1:22" ht="56.25">
      <c r="A199" s="148"/>
      <c r="B199" s="156"/>
      <c r="C199" s="36" t="s">
        <v>161</v>
      </c>
      <c r="D199" s="34">
        <v>1020</v>
      </c>
      <c r="E199" s="34">
        <v>2240</v>
      </c>
      <c r="F199" s="31"/>
      <c r="G199" s="31"/>
      <c r="H199" s="31"/>
      <c r="I199" s="31"/>
      <c r="J199" s="31">
        <v>3000</v>
      </c>
      <c r="K199" s="31"/>
      <c r="L199" s="31"/>
      <c r="M199" s="31"/>
      <c r="N199" s="160"/>
      <c r="O199" s="31">
        <f t="shared" si="16"/>
        <v>3000</v>
      </c>
      <c r="P199" s="95">
        <v>3000</v>
      </c>
      <c r="Q199" s="31">
        <f t="shared" si="17"/>
        <v>0</v>
      </c>
      <c r="R199" s="148"/>
      <c r="S199" s="82"/>
      <c r="T199" s="2"/>
      <c r="U199" s="2"/>
      <c r="V199" s="28"/>
    </row>
    <row r="200" spans="1:22" ht="27.75">
      <c r="A200" s="148"/>
      <c r="B200" s="156"/>
      <c r="C200" s="36" t="s">
        <v>149</v>
      </c>
      <c r="D200" s="34">
        <v>1020</v>
      </c>
      <c r="E200" s="34">
        <v>2210</v>
      </c>
      <c r="F200" s="31"/>
      <c r="G200" s="31"/>
      <c r="H200" s="31"/>
      <c r="I200" s="31"/>
      <c r="J200" s="31"/>
      <c r="K200" s="31">
        <v>8000</v>
      </c>
      <c r="L200" s="31"/>
      <c r="M200" s="31"/>
      <c r="N200" s="160"/>
      <c r="O200" s="31">
        <f t="shared" si="16"/>
        <v>8000</v>
      </c>
      <c r="P200" s="95">
        <v>8000</v>
      </c>
      <c r="Q200" s="31">
        <f>K200-P200</f>
        <v>0</v>
      </c>
      <c r="R200" s="148"/>
      <c r="S200" s="82"/>
      <c r="T200" s="2"/>
      <c r="U200" s="2"/>
      <c r="V200" s="28"/>
    </row>
    <row r="201" spans="1:22" ht="56.25">
      <c r="A201" s="148"/>
      <c r="B201" s="156"/>
      <c r="C201" s="36" t="s">
        <v>151</v>
      </c>
      <c r="D201" s="34">
        <v>7461</v>
      </c>
      <c r="E201" s="34">
        <v>2240</v>
      </c>
      <c r="F201" s="31"/>
      <c r="G201" s="31"/>
      <c r="H201" s="31"/>
      <c r="I201" s="31"/>
      <c r="J201" s="31"/>
      <c r="K201" s="31">
        <v>4000</v>
      </c>
      <c r="L201" s="31"/>
      <c r="M201" s="31"/>
      <c r="N201" s="160"/>
      <c r="O201" s="31">
        <f t="shared" si="16"/>
        <v>4000</v>
      </c>
      <c r="P201" s="66">
        <v>0</v>
      </c>
      <c r="Q201" s="31">
        <f>O201-P201</f>
        <v>4000</v>
      </c>
      <c r="R201" s="148"/>
      <c r="S201" s="82"/>
      <c r="T201" s="2"/>
      <c r="U201" s="2"/>
      <c r="V201" s="28"/>
    </row>
    <row r="202" spans="1:22" s="58" customFormat="1" ht="56.25">
      <c r="A202" s="171"/>
      <c r="B202" s="158"/>
      <c r="C202" s="93" t="s">
        <v>189</v>
      </c>
      <c r="D202" s="33">
        <v>1020</v>
      </c>
      <c r="E202" s="33">
        <v>2210</v>
      </c>
      <c r="F202" s="41"/>
      <c r="G202" s="41"/>
      <c r="H202" s="41"/>
      <c r="I202" s="41"/>
      <c r="J202" s="41"/>
      <c r="K202" s="41"/>
      <c r="L202" s="41">
        <v>8000</v>
      </c>
      <c r="M202" s="41"/>
      <c r="N202" s="183"/>
      <c r="O202" s="41">
        <f>L202</f>
        <v>8000</v>
      </c>
      <c r="P202" s="96">
        <v>7980</v>
      </c>
      <c r="Q202" s="31">
        <f>O202-P202</f>
        <v>20</v>
      </c>
      <c r="R202" s="183"/>
      <c r="S202" s="83"/>
      <c r="T202" s="59"/>
      <c r="U202" s="59"/>
      <c r="V202" s="57"/>
    </row>
    <row r="203" spans="1:22" ht="72" customHeight="1">
      <c r="A203" s="146">
        <v>35</v>
      </c>
      <c r="B203" s="155" t="s">
        <v>238</v>
      </c>
      <c r="C203" s="38" t="s">
        <v>18</v>
      </c>
      <c r="D203" s="56">
        <v>2111</v>
      </c>
      <c r="E203" s="56">
        <v>3210</v>
      </c>
      <c r="F203" s="31">
        <v>10000</v>
      </c>
      <c r="G203" s="31"/>
      <c r="H203" s="31"/>
      <c r="I203" s="31"/>
      <c r="J203" s="31"/>
      <c r="K203" s="31"/>
      <c r="L203" s="31"/>
      <c r="M203" s="31"/>
      <c r="N203" s="159">
        <f>N193</f>
        <v>100000</v>
      </c>
      <c r="O203" s="31">
        <f t="shared" si="16"/>
        <v>10000</v>
      </c>
      <c r="P203" s="97">
        <v>10000</v>
      </c>
      <c r="Q203" s="31">
        <f aca="true" t="shared" si="18" ref="Q203:Q208">F203+G203+H203+J203-P203</f>
        <v>0</v>
      </c>
      <c r="R203" s="159">
        <v>0</v>
      </c>
      <c r="S203" s="82"/>
      <c r="T203" s="2"/>
      <c r="U203" s="2"/>
      <c r="V203" s="25"/>
    </row>
    <row r="204" spans="1:22" ht="84">
      <c r="A204" s="146"/>
      <c r="B204" s="156"/>
      <c r="C204" s="36" t="s">
        <v>132</v>
      </c>
      <c r="D204" s="34">
        <v>5041</v>
      </c>
      <c r="E204" s="34">
        <v>2210</v>
      </c>
      <c r="F204" s="31"/>
      <c r="G204" s="65">
        <v>20000</v>
      </c>
      <c r="H204" s="31"/>
      <c r="I204" s="31"/>
      <c r="J204" s="31"/>
      <c r="K204" s="31"/>
      <c r="L204" s="31"/>
      <c r="M204" s="31"/>
      <c r="N204" s="160"/>
      <c r="O204" s="31">
        <f t="shared" si="16"/>
        <v>20000</v>
      </c>
      <c r="P204" s="110">
        <v>20000</v>
      </c>
      <c r="Q204" s="31">
        <f t="shared" si="18"/>
        <v>0</v>
      </c>
      <c r="R204" s="148"/>
      <c r="S204" s="82"/>
      <c r="T204" s="2"/>
      <c r="U204" s="2"/>
      <c r="V204" s="25"/>
    </row>
    <row r="205" spans="1:22" ht="56.25">
      <c r="A205" s="146"/>
      <c r="B205" s="156"/>
      <c r="C205" s="36" t="s">
        <v>71</v>
      </c>
      <c r="D205" s="34">
        <v>6030</v>
      </c>
      <c r="E205" s="34">
        <v>2610</v>
      </c>
      <c r="F205" s="31"/>
      <c r="G205" s="65">
        <v>10000</v>
      </c>
      <c r="H205" s="31"/>
      <c r="I205" s="31"/>
      <c r="J205" s="31"/>
      <c r="K205" s="31"/>
      <c r="L205" s="31"/>
      <c r="M205" s="31"/>
      <c r="N205" s="160"/>
      <c r="O205" s="31">
        <f t="shared" si="16"/>
        <v>10000</v>
      </c>
      <c r="P205" s="66">
        <v>10000</v>
      </c>
      <c r="Q205" s="31">
        <f t="shared" si="18"/>
        <v>0</v>
      </c>
      <c r="R205" s="148"/>
      <c r="S205" s="82"/>
      <c r="T205" s="2"/>
      <c r="U205" s="2"/>
      <c r="V205" s="25"/>
    </row>
    <row r="206" spans="1:22" ht="56.25">
      <c r="A206" s="146"/>
      <c r="B206" s="156"/>
      <c r="C206" s="36" t="s">
        <v>84</v>
      </c>
      <c r="D206" s="34">
        <v>6030</v>
      </c>
      <c r="E206" s="34">
        <v>2610</v>
      </c>
      <c r="F206" s="31"/>
      <c r="G206" s="65">
        <v>10000</v>
      </c>
      <c r="H206" s="31"/>
      <c r="I206" s="31"/>
      <c r="J206" s="31"/>
      <c r="K206" s="31"/>
      <c r="L206" s="31"/>
      <c r="M206" s="31"/>
      <c r="N206" s="160"/>
      <c r="O206" s="31">
        <f t="shared" si="16"/>
        <v>10000</v>
      </c>
      <c r="P206" s="66">
        <v>10000</v>
      </c>
      <c r="Q206" s="31">
        <f t="shared" si="18"/>
        <v>0</v>
      </c>
      <c r="R206" s="148"/>
      <c r="S206" s="82"/>
      <c r="T206" s="2"/>
      <c r="U206" s="2"/>
      <c r="V206" s="25"/>
    </row>
    <row r="207" spans="1:22" ht="56.25">
      <c r="A207" s="146"/>
      <c r="B207" s="156"/>
      <c r="C207" s="36" t="s">
        <v>83</v>
      </c>
      <c r="D207" s="34">
        <v>6030</v>
      </c>
      <c r="E207" s="34">
        <v>2210</v>
      </c>
      <c r="F207" s="31"/>
      <c r="G207" s="65">
        <v>5000</v>
      </c>
      <c r="H207" s="31"/>
      <c r="I207" s="31"/>
      <c r="J207" s="31"/>
      <c r="K207" s="31"/>
      <c r="L207" s="31"/>
      <c r="M207" s="31"/>
      <c r="N207" s="160"/>
      <c r="O207" s="31">
        <f t="shared" si="16"/>
        <v>5000</v>
      </c>
      <c r="P207" s="66">
        <v>5000</v>
      </c>
      <c r="Q207" s="31">
        <f t="shared" si="18"/>
        <v>0</v>
      </c>
      <c r="R207" s="148"/>
      <c r="S207" s="82"/>
      <c r="T207" s="2"/>
      <c r="U207" s="2"/>
      <c r="V207" s="25"/>
    </row>
    <row r="208" spans="1:22" ht="56.25">
      <c r="A208" s="146"/>
      <c r="B208" s="167"/>
      <c r="C208" s="36" t="s">
        <v>72</v>
      </c>
      <c r="D208" s="34">
        <v>7461</v>
      </c>
      <c r="E208" s="34">
        <v>2240</v>
      </c>
      <c r="F208" s="31"/>
      <c r="G208" s="65">
        <v>45000</v>
      </c>
      <c r="H208" s="31"/>
      <c r="I208" s="31"/>
      <c r="J208" s="31"/>
      <c r="K208" s="31"/>
      <c r="L208" s="31"/>
      <c r="M208" s="31"/>
      <c r="N208" s="161"/>
      <c r="O208" s="31">
        <f t="shared" si="16"/>
        <v>45000</v>
      </c>
      <c r="P208" s="66">
        <v>44985</v>
      </c>
      <c r="Q208" s="31">
        <f t="shared" si="18"/>
        <v>15</v>
      </c>
      <c r="R208" s="172"/>
      <c r="S208" s="82"/>
      <c r="T208" s="2"/>
      <c r="U208" s="2"/>
      <c r="V208" s="25"/>
    </row>
    <row r="209" spans="1:22" ht="27.75">
      <c r="A209" s="146">
        <v>36</v>
      </c>
      <c r="B209" s="155" t="s">
        <v>239</v>
      </c>
      <c r="C209" s="36" t="s">
        <v>53</v>
      </c>
      <c r="D209" s="34">
        <v>1020</v>
      </c>
      <c r="E209" s="34">
        <v>3110</v>
      </c>
      <c r="F209" s="31">
        <v>15000</v>
      </c>
      <c r="G209" s="31"/>
      <c r="H209" s="31">
        <v>-6000</v>
      </c>
      <c r="I209" s="31"/>
      <c r="J209" s="31"/>
      <c r="K209" s="31"/>
      <c r="L209" s="31"/>
      <c r="M209" s="31"/>
      <c r="N209" s="159">
        <f>N203</f>
        <v>100000</v>
      </c>
      <c r="O209" s="31">
        <f t="shared" si="16"/>
        <v>9000</v>
      </c>
      <c r="P209" s="95">
        <v>9000</v>
      </c>
      <c r="Q209" s="31">
        <f>F209+G209+H209+J209-P209</f>
        <v>0</v>
      </c>
      <c r="R209" s="159">
        <f>N209-O209-O210-O211-O212-O213-O214-O215</f>
        <v>0</v>
      </c>
      <c r="S209" s="82"/>
      <c r="T209" s="2"/>
      <c r="U209" s="2"/>
      <c r="V209" s="25"/>
    </row>
    <row r="210" spans="1:22" ht="56.25" customHeight="1">
      <c r="A210" s="146"/>
      <c r="B210" s="156"/>
      <c r="C210" s="38" t="s">
        <v>18</v>
      </c>
      <c r="D210" s="56">
        <v>2111</v>
      </c>
      <c r="E210" s="56">
        <v>3210</v>
      </c>
      <c r="F210" s="31">
        <v>10000</v>
      </c>
      <c r="G210" s="31"/>
      <c r="H210" s="31"/>
      <c r="I210" s="31"/>
      <c r="J210" s="41"/>
      <c r="K210" s="31"/>
      <c r="L210" s="31"/>
      <c r="M210" s="31"/>
      <c r="N210" s="160"/>
      <c r="O210" s="31">
        <f t="shared" si="16"/>
        <v>10000</v>
      </c>
      <c r="P210" s="97">
        <v>10000</v>
      </c>
      <c r="Q210" s="31">
        <f>F210+G210+H210+J210-P210</f>
        <v>0</v>
      </c>
      <c r="R210" s="184"/>
      <c r="S210" s="82"/>
      <c r="T210" s="2"/>
      <c r="U210" s="2"/>
      <c r="V210" s="25"/>
    </row>
    <row r="211" spans="1:22" ht="27.75">
      <c r="A211" s="146"/>
      <c r="B211" s="168"/>
      <c r="C211" s="36" t="s">
        <v>78</v>
      </c>
      <c r="D211" s="34">
        <v>1020</v>
      </c>
      <c r="E211" s="34">
        <v>2210</v>
      </c>
      <c r="F211" s="31"/>
      <c r="G211" s="65">
        <v>12000</v>
      </c>
      <c r="H211" s="31"/>
      <c r="I211" s="31"/>
      <c r="J211" s="31"/>
      <c r="K211" s="31"/>
      <c r="L211" s="31"/>
      <c r="M211" s="31"/>
      <c r="N211" s="160"/>
      <c r="O211" s="31">
        <f t="shared" si="16"/>
        <v>12000</v>
      </c>
      <c r="P211" s="95">
        <v>11989</v>
      </c>
      <c r="Q211" s="31">
        <f>F211+G211+H211+J211-P211</f>
        <v>11</v>
      </c>
      <c r="R211" s="184"/>
      <c r="S211" s="82"/>
      <c r="T211" s="2"/>
      <c r="U211" s="2"/>
      <c r="V211" s="25"/>
    </row>
    <row r="212" spans="1:22" ht="56.25">
      <c r="A212" s="146"/>
      <c r="B212" s="157"/>
      <c r="C212" s="36" t="s">
        <v>242</v>
      </c>
      <c r="D212" s="34">
        <v>1020</v>
      </c>
      <c r="E212" s="34">
        <v>2240</v>
      </c>
      <c r="F212" s="31"/>
      <c r="G212" s="65">
        <v>33000</v>
      </c>
      <c r="H212" s="31"/>
      <c r="I212" s="31"/>
      <c r="J212" s="31"/>
      <c r="K212" s="31"/>
      <c r="L212" s="31"/>
      <c r="M212" s="31"/>
      <c r="N212" s="160"/>
      <c r="O212" s="31">
        <f t="shared" si="16"/>
        <v>33000</v>
      </c>
      <c r="P212" s="95">
        <v>33000</v>
      </c>
      <c r="Q212" s="31">
        <f>F212+G212+H212+J212-P212</f>
        <v>0</v>
      </c>
      <c r="R212" s="184"/>
      <c r="S212" s="82"/>
      <c r="T212" s="2"/>
      <c r="U212" s="2"/>
      <c r="V212" s="25"/>
    </row>
    <row r="213" spans="1:22" ht="56.25">
      <c r="A213" s="146"/>
      <c r="B213" s="157"/>
      <c r="C213" s="36" t="s">
        <v>159</v>
      </c>
      <c r="D213" s="34">
        <v>6030</v>
      </c>
      <c r="E213" s="34">
        <v>2610</v>
      </c>
      <c r="F213" s="31"/>
      <c r="G213" s="65">
        <v>15000</v>
      </c>
      <c r="H213" s="31"/>
      <c r="I213" s="31"/>
      <c r="J213" s="31"/>
      <c r="K213" s="31"/>
      <c r="L213" s="31"/>
      <c r="M213" s="31"/>
      <c r="N213" s="160"/>
      <c r="O213" s="31">
        <f t="shared" si="16"/>
        <v>15000</v>
      </c>
      <c r="P213" s="66">
        <v>15000</v>
      </c>
      <c r="Q213" s="31">
        <f>O213-P213</f>
        <v>0</v>
      </c>
      <c r="R213" s="184"/>
      <c r="S213" s="82"/>
      <c r="T213" s="2"/>
      <c r="U213" s="2"/>
      <c r="V213" s="25"/>
    </row>
    <row r="214" spans="1:22" ht="27.75">
      <c r="A214" s="146"/>
      <c r="B214" s="157"/>
      <c r="C214" s="36" t="s">
        <v>114</v>
      </c>
      <c r="D214" s="34">
        <v>1020</v>
      </c>
      <c r="E214" s="34">
        <v>2210</v>
      </c>
      <c r="F214" s="31"/>
      <c r="G214" s="65"/>
      <c r="H214" s="31"/>
      <c r="I214" s="31"/>
      <c r="J214" s="31"/>
      <c r="K214" s="31"/>
      <c r="L214" s="31"/>
      <c r="M214" s="31"/>
      <c r="N214" s="160"/>
      <c r="O214" s="31">
        <v>6000</v>
      </c>
      <c r="P214" s="95">
        <v>5900</v>
      </c>
      <c r="Q214" s="31">
        <f>O214-P214</f>
        <v>100</v>
      </c>
      <c r="R214" s="184"/>
      <c r="S214" s="82"/>
      <c r="T214" s="2"/>
      <c r="U214" s="2"/>
      <c r="V214" s="25"/>
    </row>
    <row r="215" spans="1:22" ht="56.25">
      <c r="A215" s="146"/>
      <c r="B215" s="158"/>
      <c r="C215" s="36" t="s">
        <v>266</v>
      </c>
      <c r="D215" s="34">
        <v>6030</v>
      </c>
      <c r="E215" s="34">
        <v>2210</v>
      </c>
      <c r="F215" s="31"/>
      <c r="G215" s="65"/>
      <c r="H215" s="31">
        <v>6000</v>
      </c>
      <c r="I215" s="31"/>
      <c r="J215" s="31"/>
      <c r="K215" s="31"/>
      <c r="L215" s="31"/>
      <c r="M215" s="31"/>
      <c r="N215" s="161"/>
      <c r="O215" s="31">
        <v>15000</v>
      </c>
      <c r="P215" s="66">
        <v>15000</v>
      </c>
      <c r="Q215" s="31">
        <f>O215-P215</f>
        <v>0</v>
      </c>
      <c r="R215" s="183"/>
      <c r="S215" s="82"/>
      <c r="T215" s="2"/>
      <c r="U215" s="2"/>
      <c r="V215" s="25"/>
    </row>
    <row r="216" spans="1:22" s="20" customFormat="1" ht="31.5">
      <c r="A216" s="137"/>
      <c r="B216" s="175" t="s">
        <v>2</v>
      </c>
      <c r="C216" s="175"/>
      <c r="D216" s="138"/>
      <c r="E216" s="138"/>
      <c r="F216" s="139">
        <f>SUM(F5:F215)</f>
        <v>622852</v>
      </c>
      <c r="G216" s="139">
        <f aca="true" t="shared" si="19" ref="G216:O216">SUM(G5:G215)</f>
        <v>1479410</v>
      </c>
      <c r="H216" s="139">
        <f t="shared" si="19"/>
        <v>445980</v>
      </c>
      <c r="I216" s="139">
        <f t="shared" si="19"/>
        <v>26800</v>
      </c>
      <c r="J216" s="139">
        <f t="shared" si="19"/>
        <v>430226</v>
      </c>
      <c r="K216" s="139">
        <f t="shared" si="19"/>
        <v>122700</v>
      </c>
      <c r="L216" s="139">
        <f t="shared" si="19"/>
        <v>150394</v>
      </c>
      <c r="M216" s="139">
        <f>SUM(M5:M215)</f>
        <v>57800</v>
      </c>
      <c r="N216" s="139">
        <f>SUM(N5:N215)</f>
        <v>3600000</v>
      </c>
      <c r="O216" s="139">
        <f t="shared" si="19"/>
        <v>3425162</v>
      </c>
      <c r="P216" s="139">
        <f>SUM(P5:P215)</f>
        <v>3290052.41</v>
      </c>
      <c r="Q216" s="139">
        <f>SUM(Q5:Q215)</f>
        <v>135109.59</v>
      </c>
      <c r="R216" s="139">
        <f>SUM(R5:R215)</f>
        <v>174838</v>
      </c>
      <c r="S216" s="87"/>
      <c r="T216" s="40"/>
      <c r="U216" s="40"/>
      <c r="V216" s="40"/>
    </row>
    <row r="217" spans="1:23" s="8" customFormat="1" ht="27">
      <c r="A217" s="14"/>
      <c r="B217" s="24"/>
      <c r="C217" s="11"/>
      <c r="D217" s="24"/>
      <c r="E217" s="24"/>
      <c r="F217" s="21"/>
      <c r="G217" s="22"/>
      <c r="H217" s="23"/>
      <c r="I217" s="23"/>
      <c r="J217" s="9"/>
      <c r="K217" s="9"/>
      <c r="L217" s="9"/>
      <c r="M217" s="9"/>
      <c r="N217" s="130"/>
      <c r="O217" s="9"/>
      <c r="P217" s="81"/>
      <c r="R217" s="132"/>
      <c r="V217" s="13"/>
      <c r="W217" s="9"/>
    </row>
    <row r="218" spans="1:23" s="8" customFormat="1" ht="32.25" customHeight="1">
      <c r="A218" s="14"/>
      <c r="B218" s="24"/>
      <c r="C218" s="126" t="s">
        <v>271</v>
      </c>
      <c r="D218" s="24"/>
      <c r="E218" s="24"/>
      <c r="F218" s="176" t="s">
        <v>199</v>
      </c>
      <c r="G218" s="177"/>
      <c r="H218" s="113">
        <f>P10+P23+P54+P59+P73+P88+P95+P111+P142+P154+P162</f>
        <v>80999</v>
      </c>
      <c r="I218" s="23"/>
      <c r="J218" s="9"/>
      <c r="K218" s="9"/>
      <c r="L218" s="9"/>
      <c r="M218" s="9"/>
      <c r="N218" s="162" t="s">
        <v>199</v>
      </c>
      <c r="O218" s="163"/>
      <c r="P218" s="116">
        <f aca="true" t="shared" si="20" ref="P218:P223">H218</f>
        <v>80999</v>
      </c>
      <c r="Q218" s="115"/>
      <c r="R218" s="132"/>
      <c r="V218" s="13"/>
      <c r="W218" s="9"/>
    </row>
    <row r="219" spans="1:23" s="8" customFormat="1" ht="31.5">
      <c r="A219" s="14"/>
      <c r="B219" s="24"/>
      <c r="C219" s="11"/>
      <c r="D219" s="24"/>
      <c r="E219" s="24"/>
      <c r="F219" s="99" t="s">
        <v>174</v>
      </c>
      <c r="G219" s="100"/>
      <c r="H219" s="101">
        <f>P6+P13+P15+P16+P17+P18+P19+P21+P22+P27+P28+P33+P34+P35+P36+P37+P42+P43+P45+P49+P55+P58+P61+P69+P70+P71+P74+P78+P79+P82+P89+P93+P98+P104+P107+P109+P110+P113+P114+P116+P119+P122+P124+P125+P129+P130+P132+P133+P134+P135+P136+P137+P138+P144+P145+P148+P149+P150+P151+P155+P156+P161+P164+P165+P167+P168+P170+P171+P172+P174+P184+P185+P188+P189+P190+P191+P198+P199+P200+P202+P209+P211+P212+P215</f>
        <v>1191493.77</v>
      </c>
      <c r="I219" s="23"/>
      <c r="J219" s="9"/>
      <c r="K219" s="9"/>
      <c r="L219" s="9"/>
      <c r="M219" s="9"/>
      <c r="N219" s="117" t="s">
        <v>174</v>
      </c>
      <c r="O219" s="118"/>
      <c r="P219" s="119">
        <f t="shared" si="20"/>
        <v>1191493.77</v>
      </c>
      <c r="R219" s="132"/>
      <c r="V219" s="13"/>
      <c r="W219" s="9"/>
    </row>
    <row r="220" spans="1:23" s="8" customFormat="1" ht="27.75" customHeight="1">
      <c r="A220" s="14"/>
      <c r="B220" s="24"/>
      <c r="C220" s="11"/>
      <c r="D220" s="24"/>
      <c r="E220" s="24"/>
      <c r="F220" s="178" t="s">
        <v>200</v>
      </c>
      <c r="G220" s="179"/>
      <c r="H220" s="102">
        <f>P9+P29+P38+P53+P56+P57+P67+P68+P72+P75+P81+P90+P94+P97+P99+P108+P117+P121+P126+P159+P180+P193+P203+P210</f>
        <v>357932</v>
      </c>
      <c r="I220" s="23"/>
      <c r="J220" s="9"/>
      <c r="K220" s="9"/>
      <c r="L220" s="9"/>
      <c r="M220" s="9"/>
      <c r="N220" s="144" t="s">
        <v>200</v>
      </c>
      <c r="O220" s="145"/>
      <c r="P220" s="120">
        <f t="shared" si="20"/>
        <v>357932</v>
      </c>
      <c r="R220" s="132"/>
      <c r="V220" s="13"/>
      <c r="W220" s="9"/>
    </row>
    <row r="221" spans="1:23" s="8" customFormat="1" ht="31.5">
      <c r="A221" s="14"/>
      <c r="B221" s="24"/>
      <c r="C221" s="11"/>
      <c r="D221" s="24"/>
      <c r="E221" s="24"/>
      <c r="F221" s="103" t="s">
        <v>170</v>
      </c>
      <c r="G221" s="104"/>
      <c r="H221" s="105">
        <f>P26+P40+P52+P92+P102+P105+P123+P128+P140+P141+P173</f>
        <v>93894</v>
      </c>
      <c r="I221" s="23"/>
      <c r="J221" s="9"/>
      <c r="K221" s="9"/>
      <c r="L221" s="9"/>
      <c r="M221" s="9"/>
      <c r="N221" s="121" t="s">
        <v>170</v>
      </c>
      <c r="O221" s="122"/>
      <c r="P221" s="127">
        <f t="shared" si="20"/>
        <v>93894</v>
      </c>
      <c r="R221" s="132"/>
      <c r="V221" s="13"/>
      <c r="W221" s="9"/>
    </row>
    <row r="222" spans="1:23" s="8" customFormat="1" ht="31.5">
      <c r="A222" s="14"/>
      <c r="B222" s="24"/>
      <c r="C222" s="11"/>
      <c r="D222" s="24"/>
      <c r="E222" s="24"/>
      <c r="F222" s="106" t="s">
        <v>168</v>
      </c>
      <c r="G222" s="107"/>
      <c r="H222" s="108">
        <f>P14+P30+P50+P51+P85+P101+P112+P131+P166+P169+P175+P176+P178+P181+P183+P186+P204</f>
        <v>178750</v>
      </c>
      <c r="I222" s="23"/>
      <c r="J222" s="9"/>
      <c r="K222" s="9"/>
      <c r="L222" s="9"/>
      <c r="M222" s="9"/>
      <c r="N222" s="123" t="s">
        <v>168</v>
      </c>
      <c r="O222" s="124"/>
      <c r="P222" s="128">
        <f t="shared" si="20"/>
        <v>178750</v>
      </c>
      <c r="R222" s="132"/>
      <c r="V222" s="13"/>
      <c r="W222" s="9"/>
    </row>
    <row r="223" spans="1:22" s="10" customFormat="1" ht="66" customHeight="1">
      <c r="A223" s="14"/>
      <c r="B223" s="24"/>
      <c r="C223" s="180"/>
      <c r="D223" s="181"/>
      <c r="E223" s="182"/>
      <c r="F223" s="173" t="s">
        <v>201</v>
      </c>
      <c r="G223" s="174"/>
      <c r="H223" s="114">
        <f>P216-H218-H219-H220-H221-H222</f>
        <v>1386983.6400000001</v>
      </c>
      <c r="I223" s="88"/>
      <c r="J223" s="89"/>
      <c r="K223" s="90"/>
      <c r="L223" s="90"/>
      <c r="M223" s="90"/>
      <c r="N223" s="165" t="s">
        <v>201</v>
      </c>
      <c r="O223" s="166"/>
      <c r="P223" s="125">
        <f t="shared" si="20"/>
        <v>1386983.6400000001</v>
      </c>
      <c r="Q223" s="142"/>
      <c r="R223" s="141"/>
      <c r="S223" s="50"/>
      <c r="T223" s="50"/>
      <c r="U223" s="50"/>
      <c r="V223" s="49"/>
    </row>
    <row r="224" ht="27.75">
      <c r="S224" s="79"/>
    </row>
    <row r="225" spans="3:10" ht="27.75">
      <c r="C225" s="152"/>
      <c r="D225" s="153"/>
      <c r="E225" s="153"/>
      <c r="F225" s="149" t="s">
        <v>20</v>
      </c>
      <c r="G225" s="62" t="s">
        <v>21</v>
      </c>
      <c r="H225" s="62" t="s">
        <v>22</v>
      </c>
      <c r="I225" s="62"/>
      <c r="J225" s="62" t="s">
        <v>23</v>
      </c>
    </row>
    <row r="226" spans="3:17" ht="27.75">
      <c r="C226" s="154"/>
      <c r="D226" s="141"/>
      <c r="E226" s="141"/>
      <c r="F226" s="150">
        <v>900000</v>
      </c>
      <c r="G226" s="60">
        <v>900000</v>
      </c>
      <c r="H226" s="60">
        <v>900000</v>
      </c>
      <c r="I226" s="60"/>
      <c r="J226" s="60">
        <v>900000</v>
      </c>
      <c r="Q226" s="79"/>
    </row>
    <row r="227" spans="3:17" ht="27.75">
      <c r="C227" s="154"/>
      <c r="D227" s="141"/>
      <c r="E227" s="141"/>
      <c r="F227" s="151">
        <f>F216</f>
        <v>622852</v>
      </c>
      <c r="G227" s="60"/>
      <c r="H227" s="60"/>
      <c r="I227" s="60"/>
      <c r="J227" s="60"/>
      <c r="P227" s="44"/>
      <c r="Q227" s="43"/>
    </row>
    <row r="228" spans="3:17" ht="27.75">
      <c r="C228" s="154"/>
      <c r="D228" s="141"/>
      <c r="E228" s="141"/>
      <c r="F228" s="151">
        <f>F226-F227</f>
        <v>277148</v>
      </c>
      <c r="G228" s="61">
        <f>G226-G227</f>
        <v>900000</v>
      </c>
      <c r="H228" s="61">
        <f>H226-H227</f>
        <v>900000</v>
      </c>
      <c r="I228" s="61"/>
      <c r="J228" s="61">
        <f>J226-J227</f>
        <v>900000</v>
      </c>
      <c r="P228" s="44"/>
      <c r="Q228" s="46"/>
    </row>
    <row r="229" spans="16:17" ht="27.75">
      <c r="P229" s="44"/>
      <c r="Q229" s="47"/>
    </row>
    <row r="230" spans="6:17" ht="27.75">
      <c r="F230" s="1">
        <v>277148</v>
      </c>
      <c r="G230" s="1">
        <v>900000</v>
      </c>
      <c r="H230" s="64">
        <f>G216-G230-F230</f>
        <v>302262</v>
      </c>
      <c r="I230" s="64"/>
      <c r="P230" s="44"/>
      <c r="Q230" s="48"/>
    </row>
    <row r="231" spans="16:17" ht="27.75">
      <c r="P231" s="44"/>
      <c r="Q231" s="51"/>
    </row>
    <row r="232" spans="10:17" ht="27.75">
      <c r="J232" s="69" t="s">
        <v>168</v>
      </c>
      <c r="K232" s="68">
        <v>160422</v>
      </c>
      <c r="P232" s="44"/>
      <c r="Q232" s="45"/>
    </row>
    <row r="233" spans="10:14" ht="27.75">
      <c r="J233" s="72" t="s">
        <v>169</v>
      </c>
      <c r="K233" s="67">
        <v>338239.52</v>
      </c>
      <c r="M233" s="92">
        <f>K232+K233+K234+K235+K236+K237</f>
        <v>1733209.1</v>
      </c>
      <c r="N233" s="20"/>
    </row>
    <row r="234" spans="10:13" ht="27.75">
      <c r="J234" s="71" t="s">
        <v>170</v>
      </c>
      <c r="K234" s="67">
        <v>93894</v>
      </c>
      <c r="M234" s="91">
        <f>M233-P216</f>
        <v>-1556843.31</v>
      </c>
    </row>
    <row r="235" spans="10:11" ht="27.75">
      <c r="J235" s="70" t="s">
        <v>174</v>
      </c>
      <c r="K235" s="67">
        <v>745862</v>
      </c>
    </row>
    <row r="236" spans="10:11" ht="27.75">
      <c r="J236" s="67" t="s">
        <v>183</v>
      </c>
      <c r="K236" s="67">
        <v>382191.58</v>
      </c>
    </row>
    <row r="237" spans="10:11" ht="27.75">
      <c r="J237" s="67" t="s">
        <v>177</v>
      </c>
      <c r="K237" s="67">
        <v>12600</v>
      </c>
    </row>
  </sheetData>
  <sheetProtection/>
  <mergeCells count="145">
    <mergeCell ref="R209:R215"/>
    <mergeCell ref="A2:R2"/>
    <mergeCell ref="N203:N208"/>
    <mergeCell ref="R203:R208"/>
    <mergeCell ref="N173:N179"/>
    <mergeCell ref="R173:R179"/>
    <mergeCell ref="N181:N187"/>
    <mergeCell ref="R181:R187"/>
    <mergeCell ref="N159:N162"/>
    <mergeCell ref="R159:R162"/>
    <mergeCell ref="N188:N192"/>
    <mergeCell ref="R188:R192"/>
    <mergeCell ref="N193:N202"/>
    <mergeCell ref="R193:R202"/>
    <mergeCell ref="N145:N149"/>
    <mergeCell ref="R145:R149"/>
    <mergeCell ref="R163:R172"/>
    <mergeCell ref="N150:N153"/>
    <mergeCell ref="R150:R153"/>
    <mergeCell ref="N154:N158"/>
    <mergeCell ref="R154:R158"/>
    <mergeCell ref="N163:N172"/>
    <mergeCell ref="N135:N141"/>
    <mergeCell ref="R135:R141"/>
    <mergeCell ref="N142:N144"/>
    <mergeCell ref="R142:R144"/>
    <mergeCell ref="N121:N128"/>
    <mergeCell ref="R121:R128"/>
    <mergeCell ref="N129:N134"/>
    <mergeCell ref="R129:R134"/>
    <mergeCell ref="N109:N115"/>
    <mergeCell ref="R109:R115"/>
    <mergeCell ref="N116:N120"/>
    <mergeCell ref="R116:R120"/>
    <mergeCell ref="N94:N96"/>
    <mergeCell ref="R94:R96"/>
    <mergeCell ref="N97:N108"/>
    <mergeCell ref="R97:R108"/>
    <mergeCell ref="R75:R79"/>
    <mergeCell ref="N81:N86"/>
    <mergeCell ref="R81:R86"/>
    <mergeCell ref="N87:N93"/>
    <mergeCell ref="R87:R93"/>
    <mergeCell ref="N75:N80"/>
    <mergeCell ref="N63:N66"/>
    <mergeCell ref="R63:R66"/>
    <mergeCell ref="N67:N74"/>
    <mergeCell ref="R67:R74"/>
    <mergeCell ref="N50:N57"/>
    <mergeCell ref="N59:N62"/>
    <mergeCell ref="R59:R62"/>
    <mergeCell ref="R50:R58"/>
    <mergeCell ref="N39:N43"/>
    <mergeCell ref="R39:R43"/>
    <mergeCell ref="N45:N49"/>
    <mergeCell ref="R45:R49"/>
    <mergeCell ref="N26:N32"/>
    <mergeCell ref="R26:R32"/>
    <mergeCell ref="N33:N38"/>
    <mergeCell ref="R33:R38"/>
    <mergeCell ref="N14:N20"/>
    <mergeCell ref="R14:R20"/>
    <mergeCell ref="N21:N25"/>
    <mergeCell ref="R21:R25"/>
    <mergeCell ref="N5:N8"/>
    <mergeCell ref="R5:R8"/>
    <mergeCell ref="N9:N13"/>
    <mergeCell ref="R9:R13"/>
    <mergeCell ref="B154:B158"/>
    <mergeCell ref="A188:A192"/>
    <mergeCell ref="B159:B162"/>
    <mergeCell ref="A154:A158"/>
    <mergeCell ref="B173:B179"/>
    <mergeCell ref="F223:G223"/>
    <mergeCell ref="B216:C216"/>
    <mergeCell ref="B193:B202"/>
    <mergeCell ref="F218:G218"/>
    <mergeCell ref="F220:G220"/>
    <mergeCell ref="B203:B208"/>
    <mergeCell ref="C223:E223"/>
    <mergeCell ref="B209:B215"/>
    <mergeCell ref="A193:A202"/>
    <mergeCell ref="A163:A172"/>
    <mergeCell ref="A159:A162"/>
    <mergeCell ref="A142:A144"/>
    <mergeCell ref="A173:A179"/>
    <mergeCell ref="A145:A149"/>
    <mergeCell ref="A150:A153"/>
    <mergeCell ref="A203:A208"/>
    <mergeCell ref="A181:A187"/>
    <mergeCell ref="A135:A141"/>
    <mergeCell ref="B129:B134"/>
    <mergeCell ref="B142:B144"/>
    <mergeCell ref="B188:B192"/>
    <mergeCell ref="B181:B187"/>
    <mergeCell ref="B145:B149"/>
    <mergeCell ref="B163:B172"/>
    <mergeCell ref="A129:A134"/>
    <mergeCell ref="A94:A96"/>
    <mergeCell ref="A109:A115"/>
    <mergeCell ref="A116:A120"/>
    <mergeCell ref="B121:B128"/>
    <mergeCell ref="A81:A86"/>
    <mergeCell ref="A75:A80"/>
    <mergeCell ref="B87:B93"/>
    <mergeCell ref="A87:A93"/>
    <mergeCell ref="B5:B8"/>
    <mergeCell ref="A33:A38"/>
    <mergeCell ref="A14:A20"/>
    <mergeCell ref="B21:B25"/>
    <mergeCell ref="B26:B32"/>
    <mergeCell ref="A26:A32"/>
    <mergeCell ref="B9:B13"/>
    <mergeCell ref="B33:B38"/>
    <mergeCell ref="A5:A8"/>
    <mergeCell ref="A9:A13"/>
    <mergeCell ref="N223:O223"/>
    <mergeCell ref="A21:A25"/>
    <mergeCell ref="B14:B20"/>
    <mergeCell ref="B67:B74"/>
    <mergeCell ref="B63:B66"/>
    <mergeCell ref="A39:A43"/>
    <mergeCell ref="B45:B49"/>
    <mergeCell ref="B81:B86"/>
    <mergeCell ref="B59:B62"/>
    <mergeCell ref="A209:A215"/>
    <mergeCell ref="B50:B58"/>
    <mergeCell ref="A45:A49"/>
    <mergeCell ref="B39:B43"/>
    <mergeCell ref="A59:A62"/>
    <mergeCell ref="A121:A128"/>
    <mergeCell ref="A67:A74"/>
    <mergeCell ref="A50:A58"/>
    <mergeCell ref="A63:A66"/>
    <mergeCell ref="A97:A108"/>
    <mergeCell ref="B75:B80"/>
    <mergeCell ref="N209:N215"/>
    <mergeCell ref="N218:O218"/>
    <mergeCell ref="N220:O220"/>
    <mergeCell ref="B94:B96"/>
    <mergeCell ref="B116:B120"/>
    <mergeCell ref="B109:B115"/>
    <mergeCell ref="B97:B108"/>
    <mergeCell ref="B135:B141"/>
    <mergeCell ref="B150:B153"/>
  </mergeCells>
  <printOptions/>
  <pageMargins left="1.1811023622047245" right="0" top="0.3937007874015748" bottom="0" header="0.5118110236220472" footer="0.5118110236220472"/>
  <pageSetup fitToHeight="10" horizontalDpi="600" verticalDpi="600" orientation="landscape" paperSize="9" scale="37" r:id="rId1"/>
  <rowBreaks count="8" manualBreakCount="8">
    <brk id="20" max="17" man="1"/>
    <brk id="49" max="17" man="1"/>
    <brk id="74" max="17" man="1"/>
    <brk id="96" max="17" man="1"/>
    <brk id="126" max="17" man="1"/>
    <brk id="153" max="17" man="1"/>
    <brk id="179" max="17" man="1"/>
    <brk id="20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</dc:creator>
  <cp:keywords/>
  <dc:description/>
  <cp:lastModifiedBy>user</cp:lastModifiedBy>
  <cp:lastPrinted>2019-12-05T07:14:06Z</cp:lastPrinted>
  <dcterms:created xsi:type="dcterms:W3CDTF">2016-05-26T12:31:11Z</dcterms:created>
  <dcterms:modified xsi:type="dcterms:W3CDTF">2020-01-30T07:24:12Z</dcterms:modified>
  <cp:category/>
  <cp:version/>
  <cp:contentType/>
  <cp:contentStatus/>
</cp:coreProperties>
</file>