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60" windowWidth="15480" windowHeight="8070" activeTab="1"/>
  </bookViews>
  <sheets>
    <sheet name="бюдж.1кв.20" sheetId="5" r:id="rId1"/>
    <sheet name="господ. (1кв)" sheetId="6" r:id="rId2"/>
  </sheets>
  <definedNames>
    <definedName name="_xlnm.Print_Titles" localSheetId="1">'господ. (1кв)'!$6:$7</definedName>
  </definedNames>
  <calcPr calcId="125725" fullCalcOnLoad="1"/>
</workbook>
</file>

<file path=xl/calcChain.xml><?xml version="1.0" encoding="utf-8"?>
<calcChain xmlns="http://schemas.openxmlformats.org/spreadsheetml/2006/main">
  <c r="V36" i="6"/>
  <c r="C36"/>
  <c r="T36"/>
  <c r="R36"/>
  <c r="R19"/>
  <c r="J45"/>
  <c r="V44"/>
  <c r="T44"/>
  <c r="R44"/>
  <c r="W33"/>
  <c r="U33"/>
  <c r="S33"/>
  <c r="J33"/>
  <c r="I33"/>
  <c r="K33"/>
  <c r="V7" i="5"/>
  <c r="T7"/>
  <c r="R7"/>
  <c r="I6"/>
  <c r="J47" i="6"/>
  <c r="I47"/>
  <c r="J46"/>
  <c r="I46"/>
  <c r="K46"/>
  <c r="I45"/>
  <c r="K45"/>
  <c r="J44"/>
  <c r="I44"/>
  <c r="K44"/>
  <c r="G44"/>
  <c r="F44"/>
  <c r="H44"/>
  <c r="D44"/>
  <c r="J43"/>
  <c r="I43"/>
  <c r="G43"/>
  <c r="H43"/>
  <c r="F43"/>
  <c r="D43"/>
  <c r="E43"/>
  <c r="C43"/>
  <c r="J42"/>
  <c r="I42"/>
  <c r="G42"/>
  <c r="F42"/>
  <c r="D42"/>
  <c r="C42"/>
  <c r="J41"/>
  <c r="I41"/>
  <c r="J40"/>
  <c r="I40"/>
  <c r="K40"/>
  <c r="J39"/>
  <c r="I39"/>
  <c r="K39"/>
  <c r="J38"/>
  <c r="I38"/>
  <c r="K38"/>
  <c r="J37"/>
  <c r="I37"/>
  <c r="K37"/>
  <c r="J36"/>
  <c r="G36"/>
  <c r="F36"/>
  <c r="H36"/>
  <c r="D36"/>
  <c r="J35"/>
  <c r="I35"/>
  <c r="K35"/>
  <c r="G35"/>
  <c r="H35"/>
  <c r="F35"/>
  <c r="D35"/>
  <c r="C35"/>
  <c r="E35"/>
  <c r="J34"/>
  <c r="I34"/>
  <c r="K34"/>
  <c r="G34"/>
  <c r="F34"/>
  <c r="H34"/>
  <c r="D34"/>
  <c r="C34"/>
  <c r="E34"/>
  <c r="G33"/>
  <c r="H33"/>
  <c r="F33"/>
  <c r="C33"/>
  <c r="W32"/>
  <c r="V32"/>
  <c r="U32"/>
  <c r="T32"/>
  <c r="S32"/>
  <c r="D32"/>
  <c r="R32"/>
  <c r="I32"/>
  <c r="Q32"/>
  <c r="P32"/>
  <c r="O32"/>
  <c r="N32"/>
  <c r="M32"/>
  <c r="L32"/>
  <c r="C32"/>
  <c r="E32"/>
  <c r="G32"/>
  <c r="J31"/>
  <c r="I31"/>
  <c r="G31"/>
  <c r="F31"/>
  <c r="D31"/>
  <c r="C31"/>
  <c r="J30"/>
  <c r="I30"/>
  <c r="G30"/>
  <c r="F30"/>
  <c r="H30"/>
  <c r="D30"/>
  <c r="E30"/>
  <c r="C30"/>
  <c r="J29"/>
  <c r="I29"/>
  <c r="G29"/>
  <c r="F29"/>
  <c r="H29"/>
  <c r="D29"/>
  <c r="E29"/>
  <c r="C29"/>
  <c r="J28"/>
  <c r="I28"/>
  <c r="G28"/>
  <c r="F28"/>
  <c r="D28"/>
  <c r="C28"/>
  <c r="W27"/>
  <c r="V27"/>
  <c r="V16"/>
  <c r="V8"/>
  <c r="U27"/>
  <c r="T27"/>
  <c r="S27"/>
  <c r="J27"/>
  <c r="K27"/>
  <c r="R27"/>
  <c r="Q27"/>
  <c r="P27"/>
  <c r="O27"/>
  <c r="N27"/>
  <c r="M27"/>
  <c r="D27"/>
  <c r="E27"/>
  <c r="L27"/>
  <c r="C27"/>
  <c r="I27"/>
  <c r="F27"/>
  <c r="J26"/>
  <c r="K26"/>
  <c r="I26"/>
  <c r="G26"/>
  <c r="F26"/>
  <c r="D26"/>
  <c r="C26"/>
  <c r="J25"/>
  <c r="I25"/>
  <c r="G25"/>
  <c r="F25"/>
  <c r="D25"/>
  <c r="J24"/>
  <c r="I24"/>
  <c r="K24"/>
  <c r="G24"/>
  <c r="F24"/>
  <c r="H24"/>
  <c r="D24"/>
  <c r="C24"/>
  <c r="J23"/>
  <c r="I23"/>
  <c r="G23"/>
  <c r="F23"/>
  <c r="D23"/>
  <c r="J22"/>
  <c r="I22"/>
  <c r="G22"/>
  <c r="F22"/>
  <c r="H22"/>
  <c r="D22"/>
  <c r="C22"/>
  <c r="E22"/>
  <c r="J21"/>
  <c r="I21"/>
  <c r="K21"/>
  <c r="G21"/>
  <c r="H21"/>
  <c r="F21"/>
  <c r="D21"/>
  <c r="C21"/>
  <c r="J20"/>
  <c r="I20"/>
  <c r="K20"/>
  <c r="G20"/>
  <c r="H20"/>
  <c r="F20"/>
  <c r="D20"/>
  <c r="C20"/>
  <c r="E20"/>
  <c r="J19"/>
  <c r="I19"/>
  <c r="K19"/>
  <c r="G19"/>
  <c r="F19"/>
  <c r="H19"/>
  <c r="D19"/>
  <c r="C19"/>
  <c r="E19"/>
  <c r="J18"/>
  <c r="I18"/>
  <c r="K18"/>
  <c r="G18"/>
  <c r="F18"/>
  <c r="H18"/>
  <c r="D18"/>
  <c r="C18"/>
  <c r="E18"/>
  <c r="G17"/>
  <c r="F17"/>
  <c r="D17"/>
  <c r="C17"/>
  <c r="W16"/>
  <c r="W13"/>
  <c r="W48"/>
  <c r="U16"/>
  <c r="U13"/>
  <c r="T16"/>
  <c r="S16"/>
  <c r="S13"/>
  <c r="R16"/>
  <c r="Q16"/>
  <c r="Q13"/>
  <c r="Q48"/>
  <c r="P16"/>
  <c r="O16"/>
  <c r="O13"/>
  <c r="D13"/>
  <c r="N16"/>
  <c r="M16"/>
  <c r="G16"/>
  <c r="L16"/>
  <c r="F16"/>
  <c r="J15"/>
  <c r="I15"/>
  <c r="K15"/>
  <c r="G15"/>
  <c r="F15"/>
  <c r="H15"/>
  <c r="D15"/>
  <c r="C15"/>
  <c r="E15"/>
  <c r="J14"/>
  <c r="I14"/>
  <c r="K14"/>
  <c r="G14"/>
  <c r="H14"/>
  <c r="F14"/>
  <c r="D14"/>
  <c r="C14"/>
  <c r="E14"/>
  <c r="T8"/>
  <c r="N13"/>
  <c r="J12"/>
  <c r="I12"/>
  <c r="K12"/>
  <c r="G12"/>
  <c r="H12"/>
  <c r="F12"/>
  <c r="D12"/>
  <c r="C12"/>
  <c r="E12"/>
  <c r="J11"/>
  <c r="I11"/>
  <c r="G11"/>
  <c r="F11"/>
  <c r="D11"/>
  <c r="C11"/>
  <c r="J10"/>
  <c r="I10"/>
  <c r="G10"/>
  <c r="F10"/>
  <c r="D10"/>
  <c r="J9"/>
  <c r="I9"/>
  <c r="G9"/>
  <c r="H9"/>
  <c r="F9"/>
  <c r="D9"/>
  <c r="C9"/>
  <c r="E9"/>
  <c r="W8"/>
  <c r="U8"/>
  <c r="S8"/>
  <c r="R8"/>
  <c r="Q8"/>
  <c r="P8"/>
  <c r="O8"/>
  <c r="O48"/>
  <c r="N8"/>
  <c r="N48"/>
  <c r="M8"/>
  <c r="G8"/>
  <c r="H8"/>
  <c r="L8"/>
  <c r="F8"/>
  <c r="J19" i="5"/>
  <c r="K19"/>
  <c r="I19"/>
  <c r="J18"/>
  <c r="I18"/>
  <c r="J17"/>
  <c r="I17"/>
  <c r="K17"/>
  <c r="J16"/>
  <c r="I16"/>
  <c r="J15"/>
  <c r="I15"/>
  <c r="K15"/>
  <c r="J14"/>
  <c r="I14"/>
  <c r="K14"/>
  <c r="J13"/>
  <c r="K13"/>
  <c r="I13"/>
  <c r="J12"/>
  <c r="K12"/>
  <c r="J11"/>
  <c r="K11"/>
  <c r="G10"/>
  <c r="F10"/>
  <c r="W9"/>
  <c r="U9"/>
  <c r="S9"/>
  <c r="R9"/>
  <c r="Q9"/>
  <c r="P9"/>
  <c r="O9"/>
  <c r="N9"/>
  <c r="M9"/>
  <c r="L9"/>
  <c r="G9"/>
  <c r="H9"/>
  <c r="F9"/>
  <c r="D9"/>
  <c r="C9"/>
  <c r="E9"/>
  <c r="K18"/>
  <c r="K16"/>
  <c r="J9"/>
  <c r="K9"/>
  <c r="K43" i="6"/>
  <c r="E24"/>
  <c r="E21"/>
  <c r="I8"/>
  <c r="K9"/>
  <c r="K22"/>
  <c r="S48"/>
  <c r="J8"/>
  <c r="K8"/>
  <c r="J32"/>
  <c r="K32"/>
  <c r="M13"/>
  <c r="M48"/>
  <c r="C8"/>
  <c r="L13"/>
  <c r="F13"/>
  <c r="P13"/>
  <c r="P48"/>
  <c r="F32"/>
  <c r="H32"/>
  <c r="D33"/>
  <c r="E33"/>
  <c r="D16"/>
  <c r="D8"/>
  <c r="E8"/>
  <c r="L48"/>
  <c r="F48"/>
  <c r="J16"/>
  <c r="I16"/>
  <c r="K16"/>
  <c r="R13"/>
  <c r="R48"/>
  <c r="T13"/>
  <c r="C16"/>
  <c r="E16"/>
  <c r="C44"/>
  <c r="E44"/>
  <c r="T48"/>
  <c r="V13"/>
  <c r="I36"/>
  <c r="E36"/>
  <c r="K36"/>
  <c r="D48"/>
  <c r="G48"/>
  <c r="H48"/>
  <c r="H16"/>
  <c r="U48"/>
  <c r="J48"/>
  <c r="J13"/>
  <c r="G13"/>
  <c r="H13"/>
  <c r="G27"/>
  <c r="H27"/>
  <c r="V48"/>
  <c r="I13"/>
  <c r="K13"/>
  <c r="C13"/>
  <c r="E13"/>
  <c r="C48"/>
  <c r="E48"/>
  <c r="I48"/>
  <c r="K48"/>
</calcChain>
</file>

<file path=xl/sharedStrings.xml><?xml version="1.0" encoding="utf-8"?>
<sst xmlns="http://schemas.openxmlformats.org/spreadsheetml/2006/main" count="143" uniqueCount="90">
  <si>
    <t>% виконання</t>
  </si>
  <si>
    <t xml:space="preserve">Назва доходів, видатків </t>
  </si>
  <si>
    <t>План</t>
  </si>
  <si>
    <t xml:space="preserve">Факт </t>
  </si>
  <si>
    <t>січень</t>
  </si>
  <si>
    <t xml:space="preserve"> лютий</t>
  </si>
  <si>
    <t>березень</t>
  </si>
  <si>
    <t>I</t>
  </si>
  <si>
    <t xml:space="preserve">від надання в оренду майна </t>
  </si>
  <si>
    <t xml:space="preserve">інші доходи </t>
  </si>
  <si>
    <t>II</t>
  </si>
  <si>
    <t>Доходи- всього:                                                         в тому числі</t>
  </si>
  <si>
    <t xml:space="preserve"> Видатки - вього:                                                            в тому числі:</t>
  </si>
  <si>
    <t>назва комунального підприємства</t>
  </si>
  <si>
    <t>тис.грн.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</si>
  <si>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</si>
  <si>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</si>
  <si>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</si>
  <si>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</si>
  <si>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</si>
  <si>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інші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</si>
  <si>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</si>
  <si>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</si>
  <si>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</si>
  <si>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</si>
  <si>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відсотки банку</t>
  </si>
  <si>
    <t>послуги зв"язку, інтернет</t>
  </si>
  <si>
    <t>автопослуги</t>
  </si>
  <si>
    <t>ІІІ</t>
  </si>
  <si>
    <t>амортизаційні відрахування</t>
  </si>
  <si>
    <t>господарчі товари</t>
  </si>
  <si>
    <t>підпис</t>
  </si>
  <si>
    <t>Додаток 2</t>
  </si>
  <si>
    <t>матеріали</t>
  </si>
  <si>
    <t>КП "ПАВЛОГРАДВОДОКАНАЛ"</t>
  </si>
  <si>
    <t>Директор</t>
  </si>
  <si>
    <t>О. С. Карпець</t>
  </si>
  <si>
    <t>Гуленко Ганна Юріївна</t>
  </si>
  <si>
    <t>Рябоконь Лариса Вікторівна</t>
  </si>
  <si>
    <t>Додаток 1</t>
  </si>
  <si>
    <t>назва  комунального  підприємства</t>
  </si>
  <si>
    <t>тис. грн.</t>
  </si>
  <si>
    <t>№ з/п</t>
  </si>
  <si>
    <t>Назва видатків, об"єктів</t>
  </si>
  <si>
    <t>в  тому  числі</t>
  </si>
  <si>
    <t>лютий</t>
  </si>
  <si>
    <t>план</t>
  </si>
  <si>
    <t>виконано</t>
  </si>
  <si>
    <t>Поповнення  статуного  фонду - всього</t>
  </si>
  <si>
    <t>в  тому  числі:</t>
  </si>
  <si>
    <t xml:space="preserve">Директор   </t>
  </si>
  <si>
    <t>О.С.Карпець</t>
  </si>
  <si>
    <t>Фінансовий результат  (прибуток, збиток)</t>
  </si>
  <si>
    <t>від основної  діяльності в т.ч.:</t>
  </si>
  <si>
    <t>пільги, субсидії</t>
  </si>
  <si>
    <t>покупна вода в т.ч.:</t>
  </si>
  <si>
    <t>електроенергія в т.ч.:</t>
  </si>
  <si>
    <t>№ п/п</t>
  </si>
  <si>
    <t>з початку року 2016 року</t>
  </si>
  <si>
    <t>1 квартал 2016 року</t>
  </si>
  <si>
    <t>з початку року  2016 року</t>
  </si>
  <si>
    <t>1 квартал  2016 року</t>
  </si>
  <si>
    <t>інші послуги (крупні суми розшифрувати) в т.ч.:</t>
  </si>
  <si>
    <t>ПДВ</t>
  </si>
  <si>
    <t>абонентське обслуговування</t>
  </si>
  <si>
    <t>ММФ</t>
  </si>
  <si>
    <t>охорона</t>
  </si>
  <si>
    <t>оренда, автопослуги</t>
  </si>
  <si>
    <t>приймання та перекачка стоків</t>
  </si>
  <si>
    <r>
      <t>податки</t>
    </r>
    <r>
      <rPr>
        <sz val="12"/>
        <rFont val="Times New Roman"/>
        <family val="1"/>
        <charset val="204"/>
      </rPr>
      <t xml:space="preserve"> (крупні суми розшифрувати</t>
    </r>
    <r>
      <rPr>
        <sz val="14"/>
        <rFont val="Times New Roman"/>
        <family val="1"/>
        <charset val="204"/>
      </rPr>
      <t>) в т.ч.:</t>
    </r>
  </si>
  <si>
    <t>запчастини</t>
  </si>
  <si>
    <t>Оплата послуг (крім комунальних)-всього з них:</t>
  </si>
  <si>
    <t>1.5</t>
  </si>
  <si>
    <t>1.9</t>
  </si>
  <si>
    <t>1.10</t>
  </si>
  <si>
    <t>ПДФО, в т.ч.:</t>
  </si>
  <si>
    <t>Рубеж, Локом, Кадр-ТБ, Укртелеком, МТС, ПХЗ связь, GPS</t>
  </si>
  <si>
    <t>Сириця, БССК</t>
  </si>
  <si>
    <t>ЗМ</t>
  </si>
  <si>
    <t>ПМЗ, ПХЗ</t>
  </si>
  <si>
    <t>Інші видатки</t>
  </si>
  <si>
    <t>1.11</t>
  </si>
  <si>
    <t>1.12</t>
  </si>
  <si>
    <t>Звіт  про отримання  бюджетних  коштів  за 1 квартал 2020р.</t>
  </si>
  <si>
    <t xml:space="preserve"> Звіт про використання коштів від госпродарської діяльності за 1 квартал 2020р.</t>
  </si>
  <si>
    <t>1 квартал 2020року</t>
  </si>
  <si>
    <t>Погашення заборгованості податку на прибуток зг. граф. розстроч. у 2020р</t>
  </si>
  <si>
    <t>Погашення заборгованости за активну електроенергію зг. договору про переведення боргу №07745-00 від 24.04.2017р. який утвор. по дог. № 89-Ц від 14.02.2012р.</t>
  </si>
  <si>
    <t>1.1</t>
  </si>
  <si>
    <t>1.2</t>
  </si>
</sst>
</file>

<file path=xl/styles.xml><?xml version="1.0" encoding="utf-8"?>
<styleSheet xmlns="http://schemas.openxmlformats.org/spreadsheetml/2006/main">
  <numFmts count="1">
    <numFmt numFmtId="181" formatCode="#,##0.0"/>
  </numFmts>
  <fonts count="18"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2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81" fontId="10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0" fillId="0" borderId="0" xfId="0" applyNumberFormat="1"/>
    <xf numFmtId="181" fontId="10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81" fontId="10" fillId="0" borderId="1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 wrapText="1"/>
    </xf>
    <xf numFmtId="181" fontId="10" fillId="2" borderId="1" xfId="0" applyNumberFormat="1" applyFont="1" applyFill="1" applyBorder="1" applyAlignment="1">
      <alignment horizontal="right" vertical="center"/>
    </xf>
    <xf numFmtId="181" fontId="5" fillId="2" borderId="1" xfId="0" applyNumberFormat="1" applyFont="1" applyFill="1" applyBorder="1" applyAlignment="1">
      <alignment horizontal="right" vertical="center"/>
    </xf>
    <xf numFmtId="181" fontId="5" fillId="2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181" fontId="10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right" vertical="center"/>
    </xf>
    <xf numFmtId="16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/>
    </xf>
    <xf numFmtId="181" fontId="11" fillId="0" borderId="1" xfId="0" applyNumberFormat="1" applyFont="1" applyFill="1" applyBorder="1" applyAlignment="1">
      <alignment horizontal="center" vertical="center"/>
    </xf>
    <xf numFmtId="181" fontId="1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81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7" fillId="0" borderId="0" xfId="0" applyFont="1"/>
    <xf numFmtId="0" fontId="6" fillId="0" borderId="0" xfId="0" applyFont="1" applyAlignment="1">
      <alignment horizontal="justify" vertical="center"/>
    </xf>
    <xf numFmtId="181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81" fontId="10" fillId="4" borderId="1" xfId="0" applyNumberFormat="1" applyFont="1" applyFill="1" applyBorder="1" applyAlignment="1">
      <alignment horizontal="center" vertical="center"/>
    </xf>
    <xf numFmtId="181" fontId="10" fillId="4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 wrapText="1"/>
    </xf>
    <xf numFmtId="181" fontId="7" fillId="5" borderId="1" xfId="0" applyNumberFormat="1" applyFont="1" applyFill="1" applyBorder="1" applyAlignment="1">
      <alignment horizontal="center" vertical="center"/>
    </xf>
    <xf numFmtId="181" fontId="10" fillId="5" borderId="1" xfId="0" applyNumberFormat="1" applyFont="1" applyFill="1" applyBorder="1" applyAlignment="1">
      <alignment horizontal="center" vertical="center"/>
    </xf>
    <xf numFmtId="181" fontId="10" fillId="5" borderId="1" xfId="0" applyNumberFormat="1" applyFont="1" applyFill="1" applyBorder="1" applyAlignment="1">
      <alignment horizontal="right" vertical="center"/>
    </xf>
    <xf numFmtId="181" fontId="7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10" fillId="5" borderId="1" xfId="0" applyFont="1" applyFill="1" applyBorder="1" applyAlignment="1">
      <alignment horizontal="justify" vertical="center"/>
    </xf>
    <xf numFmtId="181" fontId="12" fillId="5" borderId="1" xfId="0" applyNumberFormat="1" applyFont="1" applyFill="1" applyBorder="1" applyAlignment="1">
      <alignment horizontal="right" vertical="center"/>
    </xf>
    <xf numFmtId="181" fontId="6" fillId="0" borderId="0" xfId="0" applyNumberFormat="1" applyFont="1"/>
    <xf numFmtId="0" fontId="14" fillId="0" borderId="1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181" fontId="7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81" fontId="11" fillId="2" borderId="1" xfId="0" applyNumberFormat="1" applyFont="1" applyFill="1" applyBorder="1" applyAlignment="1">
      <alignment horizontal="center" vertical="center"/>
    </xf>
    <xf numFmtId="181" fontId="12" fillId="2" borderId="1" xfId="0" applyNumberFormat="1" applyFont="1" applyFill="1" applyBorder="1" applyAlignment="1">
      <alignment horizontal="center" vertical="center"/>
    </xf>
    <xf numFmtId="181" fontId="11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justify" vertical="center"/>
    </xf>
    <xf numFmtId="181" fontId="10" fillId="7" borderId="1" xfId="0" applyNumberFormat="1" applyFont="1" applyFill="1" applyBorder="1" applyAlignment="1">
      <alignment horizontal="center" vertical="center"/>
    </xf>
    <xf numFmtId="181" fontId="10" fillId="7" borderId="1" xfId="0" applyNumberFormat="1" applyFont="1" applyFill="1" applyBorder="1" applyAlignment="1">
      <alignment horizontal="right" vertical="center"/>
    </xf>
    <xf numFmtId="181" fontId="12" fillId="0" borderId="1" xfId="0" applyNumberFormat="1" applyFont="1" applyFill="1" applyBorder="1" applyAlignment="1">
      <alignment horizontal="right" vertical="center"/>
    </xf>
    <xf numFmtId="181" fontId="2" fillId="0" borderId="0" xfId="0" applyNumberFormat="1" applyFont="1"/>
    <xf numFmtId="0" fontId="7" fillId="0" borderId="1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2" xfId="0" applyFont="1" applyBorder="1"/>
    <xf numFmtId="181" fontId="7" fillId="0" borderId="0" xfId="0" applyNumberFormat="1" applyFont="1" applyFill="1" applyBorder="1" applyAlignment="1">
      <alignment horizontal="center" vertical="center"/>
    </xf>
    <xf numFmtId="18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center"/>
    </xf>
    <xf numFmtId="181" fontId="7" fillId="0" borderId="1" xfId="0" applyNumberFormat="1" applyFont="1" applyBorder="1"/>
    <xf numFmtId="181" fontId="7" fillId="6" borderId="1" xfId="0" applyNumberFormat="1" applyFont="1" applyFill="1" applyBorder="1" applyAlignment="1">
      <alignment horizontal="center"/>
    </xf>
    <xf numFmtId="181" fontId="7" fillId="6" borderId="1" xfId="0" applyNumberFormat="1" applyFont="1" applyFill="1" applyBorder="1"/>
    <xf numFmtId="181" fontId="7" fillId="6" borderId="1" xfId="0" applyNumberFormat="1" applyFont="1" applyFill="1" applyBorder="1" applyAlignment="1">
      <alignment horizontal="center" vertical="center" wrapText="1"/>
    </xf>
    <xf numFmtId="181" fontId="7" fillId="6" borderId="1" xfId="0" applyNumberFormat="1" applyFont="1" applyFill="1" applyBorder="1" applyAlignment="1">
      <alignment vertical="center"/>
    </xf>
    <xf numFmtId="0" fontId="16" fillId="3" borderId="0" xfId="0" applyFont="1" applyFill="1"/>
    <xf numFmtId="0" fontId="16" fillId="0" borderId="0" xfId="0" applyFo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75" workbookViewId="0">
      <selection activeCell="V12" sqref="V12"/>
    </sheetView>
  </sheetViews>
  <sheetFormatPr defaultRowHeight="12.75"/>
  <cols>
    <col min="1" max="1" width="11.42578125" bestFit="1" customWidth="1"/>
    <col min="2" max="2" width="29.28515625" customWidth="1"/>
    <col min="3" max="3" width="8.42578125" hidden="1" customWidth="1"/>
    <col min="4" max="4" width="12.140625" hidden="1" customWidth="1"/>
    <col min="5" max="8" width="16.5703125" hidden="1" customWidth="1"/>
    <col min="9" max="9" width="14.7109375" customWidth="1"/>
    <col min="10" max="11" width="16" customWidth="1"/>
    <col min="12" max="12" width="6.5703125" hidden="1" customWidth="1"/>
    <col min="13" max="13" width="16.5703125" hidden="1" customWidth="1"/>
    <col min="14" max="14" width="6.5703125" hidden="1" customWidth="1"/>
    <col min="15" max="15" width="12.28515625" hidden="1" customWidth="1"/>
    <col min="16" max="16" width="6.5703125" hidden="1" customWidth="1"/>
    <col min="17" max="17" width="12.28515625" hidden="1" customWidth="1"/>
    <col min="18" max="18" width="11.85546875" customWidth="1"/>
    <col min="19" max="19" width="12.28515625" bestFit="1" customWidth="1"/>
    <col min="20" max="20" width="13.85546875" bestFit="1" customWidth="1"/>
    <col min="21" max="21" width="12.28515625" bestFit="1" customWidth="1"/>
    <col min="22" max="22" width="13.140625" bestFit="1" customWidth="1"/>
    <col min="23" max="23" width="12.28515625" bestFit="1" customWidth="1"/>
  </cols>
  <sheetData>
    <row r="1" spans="1:24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"/>
      <c r="V1" s="17" t="s">
        <v>39</v>
      </c>
    </row>
    <row r="2" spans="1:24" ht="18.75" customHeight="1">
      <c r="A2" s="119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4" ht="18.75" customHeight="1">
      <c r="A3" s="120" t="s">
        <v>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4" ht="15">
      <c r="A4" s="121" t="s">
        <v>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2" t="s">
        <v>41</v>
      </c>
    </row>
    <row r="6" spans="1:24" ht="18.75">
      <c r="A6" s="114" t="s">
        <v>42</v>
      </c>
      <c r="B6" s="114" t="s">
        <v>43</v>
      </c>
      <c r="C6" s="114" t="s">
        <v>60</v>
      </c>
      <c r="D6" s="115"/>
      <c r="E6" s="115"/>
      <c r="F6" s="114" t="s">
        <v>61</v>
      </c>
      <c r="G6" s="115"/>
      <c r="H6" s="115"/>
      <c r="I6" s="114" t="str">
        <f>'господ. (1кв)'!I6:K6</f>
        <v>1 квартал 2020року</v>
      </c>
      <c r="J6" s="115"/>
      <c r="K6" s="115"/>
      <c r="L6" s="116" t="s">
        <v>44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/>
    </row>
    <row r="7" spans="1:24" ht="18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2" t="s">
        <v>4</v>
      </c>
      <c r="M7" s="113"/>
      <c r="N7" s="112" t="s">
        <v>45</v>
      </c>
      <c r="O7" s="113"/>
      <c r="P7" s="112" t="s">
        <v>6</v>
      </c>
      <c r="Q7" s="113"/>
      <c r="R7" s="112" t="str">
        <f>'господ. (1кв)'!R6:S6</f>
        <v>січень</v>
      </c>
      <c r="S7" s="113"/>
      <c r="T7" s="112" t="str">
        <f>'господ. (1кв)'!T6:U6</f>
        <v>лютий</v>
      </c>
      <c r="U7" s="113"/>
      <c r="V7" s="112" t="str">
        <f>'господ. (1кв)'!V6:W6</f>
        <v>березень</v>
      </c>
      <c r="W7" s="113"/>
    </row>
    <row r="8" spans="1:24" ht="18.75">
      <c r="A8" s="115"/>
      <c r="B8" s="115"/>
      <c r="C8" s="4" t="s">
        <v>46</v>
      </c>
      <c r="D8" s="4" t="s">
        <v>47</v>
      </c>
      <c r="E8" s="4" t="s">
        <v>0</v>
      </c>
      <c r="F8" s="4" t="s">
        <v>46</v>
      </c>
      <c r="G8" s="4" t="s">
        <v>47</v>
      </c>
      <c r="H8" s="4" t="s">
        <v>0</v>
      </c>
      <c r="I8" s="4" t="s">
        <v>46</v>
      </c>
      <c r="J8" s="4" t="s">
        <v>47</v>
      </c>
      <c r="K8" s="4" t="s">
        <v>0</v>
      </c>
      <c r="L8" s="4" t="s">
        <v>46</v>
      </c>
      <c r="M8" s="4" t="s">
        <v>47</v>
      </c>
      <c r="N8" s="4" t="s">
        <v>46</v>
      </c>
      <c r="O8" s="4" t="s">
        <v>47</v>
      </c>
      <c r="P8" s="4" t="s">
        <v>46</v>
      </c>
      <c r="Q8" s="4" t="s">
        <v>47</v>
      </c>
      <c r="R8" s="4" t="s">
        <v>46</v>
      </c>
      <c r="S8" s="4" t="s">
        <v>47</v>
      </c>
      <c r="T8" s="4" t="s">
        <v>46</v>
      </c>
      <c r="U8" s="4" t="s">
        <v>47</v>
      </c>
      <c r="V8" s="4" t="s">
        <v>46</v>
      </c>
      <c r="W8" s="4" t="s">
        <v>47</v>
      </c>
    </row>
    <row r="9" spans="1:24" ht="37.5">
      <c r="A9" s="4">
        <v>1</v>
      </c>
      <c r="B9" s="18" t="s">
        <v>48</v>
      </c>
      <c r="C9" s="30">
        <f>SUM(C11:C13)</f>
        <v>0</v>
      </c>
      <c r="D9" s="30">
        <f>SUM(D11:D13)</f>
        <v>0</v>
      </c>
      <c r="E9" s="30" t="e">
        <f>D9/C9*100</f>
        <v>#DIV/0!</v>
      </c>
      <c r="F9" s="30">
        <f>L9+N9+P9</f>
        <v>0</v>
      </c>
      <c r="G9" s="30">
        <f>M9+O9+Q9</f>
        <v>0</v>
      </c>
      <c r="H9" s="30" t="e">
        <f>G9/F9*100</f>
        <v>#DIV/0!</v>
      </c>
      <c r="I9" s="63">
        <v>2197.4</v>
      </c>
      <c r="J9" s="63">
        <f>S9+U9+W9</f>
        <v>2197.4</v>
      </c>
      <c r="K9" s="63">
        <f>J9/I9*100</f>
        <v>100</v>
      </c>
      <c r="L9" s="63">
        <f t="shared" ref="L9:Q9" si="0">SUM(L11:L13)</f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P9" s="63">
        <f t="shared" si="0"/>
        <v>0</v>
      </c>
      <c r="Q9" s="63">
        <f t="shared" si="0"/>
        <v>0</v>
      </c>
      <c r="R9" s="63">
        <f t="shared" ref="R9:W9" si="1">R11+R12+R13+R14+R15+R16+R17+R18+R19</f>
        <v>0</v>
      </c>
      <c r="S9" s="63">
        <f t="shared" si="1"/>
        <v>0</v>
      </c>
      <c r="T9" s="63">
        <v>1197.4000000000001</v>
      </c>
      <c r="U9" s="63">
        <f t="shared" si="1"/>
        <v>1197.4000000000001</v>
      </c>
      <c r="V9" s="63">
        <v>1000</v>
      </c>
      <c r="W9" s="63">
        <f t="shared" si="1"/>
        <v>1000</v>
      </c>
      <c r="X9" s="64"/>
    </row>
    <row r="10" spans="1:24" ht="18.75">
      <c r="A10" s="27"/>
      <c r="B10" s="11" t="s">
        <v>49</v>
      </c>
      <c r="C10" s="30"/>
      <c r="D10" s="30"/>
      <c r="E10" s="30"/>
      <c r="F10" s="30">
        <f>L10+N10+P10</f>
        <v>0</v>
      </c>
      <c r="G10" s="30">
        <f>M10+O10+Q10</f>
        <v>0</v>
      </c>
      <c r="H10" s="3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11.75" customHeight="1">
      <c r="A11" s="37" t="s">
        <v>88</v>
      </c>
      <c r="B11" s="81" t="s">
        <v>87</v>
      </c>
      <c r="C11" s="30"/>
      <c r="D11" s="30"/>
      <c r="E11" s="30"/>
      <c r="F11" s="30"/>
      <c r="G11" s="30"/>
      <c r="H11" s="30"/>
      <c r="I11" s="32">
        <v>1000</v>
      </c>
      <c r="J11" s="63">
        <f t="shared" ref="I11:J19" si="2">S11+U11+W11</f>
        <v>1000</v>
      </c>
      <c r="K11" s="63">
        <f>J11/I11*100</f>
        <v>100</v>
      </c>
      <c r="L11" s="63"/>
      <c r="M11" s="63"/>
      <c r="N11" s="63"/>
      <c r="O11" s="63"/>
      <c r="P11" s="63"/>
      <c r="Q11" s="63"/>
      <c r="R11" s="67"/>
      <c r="S11" s="67"/>
      <c r="T11" s="67"/>
      <c r="U11" s="67"/>
      <c r="V11" s="67">
        <v>1000</v>
      </c>
      <c r="W11" s="67">
        <v>1000</v>
      </c>
      <c r="X11" s="64"/>
    </row>
    <row r="12" spans="1:24" ht="60" customHeight="1">
      <c r="A12" s="37" t="s">
        <v>89</v>
      </c>
      <c r="B12" s="81" t="s">
        <v>86</v>
      </c>
      <c r="C12" s="30"/>
      <c r="D12" s="30"/>
      <c r="E12" s="30"/>
      <c r="F12" s="30"/>
      <c r="G12" s="30"/>
      <c r="H12" s="30"/>
      <c r="I12" s="32">
        <v>1197.4000000000001</v>
      </c>
      <c r="J12" s="63">
        <f t="shared" si="2"/>
        <v>1197.4000000000001</v>
      </c>
      <c r="K12" s="63">
        <f>J12/I12*100</f>
        <v>100</v>
      </c>
      <c r="L12" s="63"/>
      <c r="M12" s="63"/>
      <c r="N12" s="63"/>
      <c r="O12" s="63"/>
      <c r="P12" s="63"/>
      <c r="Q12" s="63"/>
      <c r="R12" s="67"/>
      <c r="S12" s="67"/>
      <c r="T12" s="67">
        <v>1197.4000000000001</v>
      </c>
      <c r="U12" s="67">
        <v>1197.4000000000001</v>
      </c>
      <c r="V12" s="67"/>
      <c r="W12" s="67"/>
      <c r="X12" s="64"/>
    </row>
    <row r="13" spans="1:24" ht="36.75" hidden="1" customHeight="1">
      <c r="A13" s="37" t="s">
        <v>72</v>
      </c>
      <c r="B13" s="81"/>
      <c r="C13" s="30"/>
      <c r="D13" s="30"/>
      <c r="E13" s="30"/>
      <c r="F13" s="30"/>
      <c r="G13" s="30"/>
      <c r="H13" s="30"/>
      <c r="I13" s="32">
        <f t="shared" si="2"/>
        <v>0</v>
      </c>
      <c r="J13" s="63">
        <f t="shared" si="2"/>
        <v>0</v>
      </c>
      <c r="K13" s="63" t="e">
        <f>J13/I13*100</f>
        <v>#DIV/0!</v>
      </c>
      <c r="L13" s="63"/>
      <c r="M13" s="63"/>
      <c r="N13" s="63"/>
      <c r="O13" s="63"/>
      <c r="P13" s="63"/>
      <c r="Q13" s="63"/>
      <c r="R13" s="67"/>
      <c r="S13" s="67"/>
      <c r="T13" s="67"/>
      <c r="U13" s="67"/>
      <c r="V13" s="67"/>
      <c r="W13" s="67"/>
      <c r="X13" s="64"/>
    </row>
    <row r="14" spans="1:24" ht="18.75" hidden="1">
      <c r="A14" s="37" t="s">
        <v>73</v>
      </c>
      <c r="B14" s="82"/>
      <c r="C14" s="83"/>
      <c r="D14" s="83"/>
      <c r="E14" s="83"/>
      <c r="F14" s="83"/>
      <c r="G14" s="83"/>
      <c r="H14" s="83"/>
      <c r="I14" s="32">
        <f t="shared" ref="I14:I19" si="3">SUM(R14+T14+V14)</f>
        <v>0</v>
      </c>
      <c r="J14" s="63">
        <f t="shared" si="2"/>
        <v>0</v>
      </c>
      <c r="K14" s="63" t="e">
        <f t="shared" ref="K14:K19" si="4">J14/I14*100</f>
        <v>#DIV/0!</v>
      </c>
      <c r="L14" s="104"/>
      <c r="M14" s="104"/>
      <c r="N14" s="104"/>
      <c r="O14" s="104"/>
      <c r="P14" s="104"/>
      <c r="Q14" s="104"/>
      <c r="R14" s="107"/>
      <c r="S14" s="106"/>
      <c r="T14" s="106"/>
      <c r="U14" s="105"/>
      <c r="V14" s="108"/>
      <c r="W14" s="108"/>
    </row>
    <row r="15" spans="1:24" ht="18.75" hidden="1">
      <c r="A15" s="37" t="s">
        <v>74</v>
      </c>
      <c r="B15" s="84"/>
      <c r="C15" s="83"/>
      <c r="D15" s="83"/>
      <c r="E15" s="83"/>
      <c r="F15" s="83"/>
      <c r="G15" s="83"/>
      <c r="H15" s="83"/>
      <c r="I15" s="32">
        <f t="shared" si="3"/>
        <v>0</v>
      </c>
      <c r="J15" s="63">
        <f t="shared" si="2"/>
        <v>0</v>
      </c>
      <c r="K15" s="63" t="e">
        <f t="shared" si="4"/>
        <v>#DIV/0!</v>
      </c>
      <c r="L15" s="104"/>
      <c r="M15" s="104"/>
      <c r="N15" s="104"/>
      <c r="O15" s="104"/>
      <c r="P15" s="104"/>
      <c r="Q15" s="104"/>
      <c r="R15" s="107"/>
      <c r="S15" s="108"/>
      <c r="T15" s="108"/>
      <c r="U15" s="85"/>
      <c r="V15" s="108"/>
      <c r="W15" s="108"/>
    </row>
    <row r="16" spans="1:24" ht="18.75" hidden="1">
      <c r="A16" s="37" t="s">
        <v>73</v>
      </c>
      <c r="B16" s="95"/>
      <c r="C16" s="83"/>
      <c r="D16" s="83"/>
      <c r="E16" s="83"/>
      <c r="F16" s="83"/>
      <c r="G16" s="83"/>
      <c r="H16" s="83"/>
      <c r="I16" s="32">
        <f t="shared" si="3"/>
        <v>0</v>
      </c>
      <c r="J16" s="63">
        <f t="shared" si="2"/>
        <v>0</v>
      </c>
      <c r="K16" s="63" t="e">
        <f t="shared" si="4"/>
        <v>#DIV/0!</v>
      </c>
      <c r="L16" s="104"/>
      <c r="M16" s="104"/>
      <c r="N16" s="104"/>
      <c r="O16" s="104"/>
      <c r="P16" s="104"/>
      <c r="Q16" s="104"/>
      <c r="R16" s="107"/>
      <c r="S16" s="108"/>
      <c r="T16" s="106"/>
      <c r="U16" s="106"/>
      <c r="V16" s="85"/>
      <c r="W16" s="108"/>
    </row>
    <row r="17" spans="1:24" ht="18.75" hidden="1">
      <c r="A17" s="37" t="s">
        <v>74</v>
      </c>
      <c r="B17" s="95"/>
      <c r="C17" s="83"/>
      <c r="D17" s="83"/>
      <c r="E17" s="83"/>
      <c r="F17" s="83"/>
      <c r="G17" s="83"/>
      <c r="H17" s="83"/>
      <c r="I17" s="32">
        <f t="shared" si="3"/>
        <v>0</v>
      </c>
      <c r="J17" s="63">
        <f t="shared" si="2"/>
        <v>0</v>
      </c>
      <c r="K17" s="63" t="e">
        <f t="shared" si="4"/>
        <v>#DIV/0!</v>
      </c>
      <c r="L17" s="104"/>
      <c r="M17" s="104"/>
      <c r="N17" s="104"/>
      <c r="O17" s="104"/>
      <c r="P17" s="104"/>
      <c r="Q17" s="104"/>
      <c r="R17" s="85"/>
      <c r="S17" s="108"/>
      <c r="T17" s="108"/>
      <c r="U17" s="108"/>
      <c r="V17" s="108"/>
      <c r="W17" s="108"/>
    </row>
    <row r="18" spans="1:24" ht="18.75" hidden="1">
      <c r="A18" s="37" t="s">
        <v>81</v>
      </c>
      <c r="B18" s="95"/>
      <c r="C18" s="83"/>
      <c r="D18" s="83"/>
      <c r="E18" s="83"/>
      <c r="F18" s="83"/>
      <c r="G18" s="83"/>
      <c r="H18" s="83"/>
      <c r="I18" s="32">
        <f t="shared" si="3"/>
        <v>0</v>
      </c>
      <c r="J18" s="63">
        <f t="shared" si="2"/>
        <v>0</v>
      </c>
      <c r="K18" s="63" t="e">
        <f t="shared" si="4"/>
        <v>#DIV/0!</v>
      </c>
      <c r="L18" s="104"/>
      <c r="M18" s="104"/>
      <c r="N18" s="104"/>
      <c r="O18" s="104"/>
      <c r="P18" s="104"/>
      <c r="Q18" s="104"/>
      <c r="R18" s="85"/>
      <c r="S18" s="108"/>
      <c r="T18" s="108"/>
      <c r="U18" s="108"/>
      <c r="V18" s="108"/>
      <c r="W18" s="108"/>
    </row>
    <row r="19" spans="1:24" ht="18.75" hidden="1">
      <c r="A19" s="37" t="s">
        <v>82</v>
      </c>
      <c r="B19" s="95"/>
      <c r="C19" s="83"/>
      <c r="D19" s="83"/>
      <c r="E19" s="83"/>
      <c r="F19" s="83"/>
      <c r="G19" s="83"/>
      <c r="H19" s="83"/>
      <c r="I19" s="32">
        <f t="shared" si="3"/>
        <v>0</v>
      </c>
      <c r="J19" s="63">
        <f t="shared" si="2"/>
        <v>0</v>
      </c>
      <c r="K19" s="63" t="e">
        <f t="shared" si="4"/>
        <v>#DIV/0!</v>
      </c>
      <c r="L19" s="104"/>
      <c r="M19" s="104"/>
      <c r="N19" s="104"/>
      <c r="O19" s="104"/>
      <c r="P19" s="104"/>
      <c r="Q19" s="104"/>
      <c r="R19" s="85"/>
      <c r="S19" s="108"/>
      <c r="T19" s="108"/>
      <c r="U19" s="108"/>
      <c r="V19" s="108"/>
      <c r="W19" s="108"/>
      <c r="X19" s="64"/>
    </row>
    <row r="20" spans="1:24" ht="18.75">
      <c r="A20" s="96"/>
      <c r="B20" s="97"/>
      <c r="C20" s="98"/>
      <c r="D20" s="99"/>
      <c r="E20" s="99"/>
      <c r="F20" s="98"/>
      <c r="G20" s="98"/>
      <c r="H20" s="98"/>
      <c r="I20" s="100"/>
      <c r="J20" s="101"/>
      <c r="K20" s="101"/>
      <c r="L20" s="98"/>
      <c r="M20" s="98"/>
      <c r="N20" s="98"/>
      <c r="O20" s="98"/>
      <c r="P20" s="98"/>
      <c r="Q20" s="98"/>
      <c r="R20" s="102"/>
      <c r="S20" s="102"/>
      <c r="T20" s="102"/>
      <c r="U20" s="102"/>
      <c r="V20" s="103"/>
      <c r="W20" s="103"/>
      <c r="X20" s="64"/>
    </row>
    <row r="21" spans="1:24" ht="18.75">
      <c r="A21" s="96"/>
      <c r="B21" s="97"/>
      <c r="C21" s="98"/>
      <c r="D21" s="99"/>
      <c r="E21" s="99"/>
      <c r="F21" s="98"/>
      <c r="G21" s="98"/>
      <c r="H21" s="98"/>
      <c r="I21" s="100"/>
      <c r="J21" s="101"/>
      <c r="K21" s="101"/>
      <c r="L21" s="98"/>
      <c r="M21" s="98"/>
      <c r="N21" s="98"/>
      <c r="O21" s="98"/>
      <c r="P21" s="98"/>
      <c r="Q21" s="98"/>
      <c r="R21" s="102"/>
      <c r="S21" s="102"/>
      <c r="T21" s="102"/>
      <c r="U21" s="102"/>
      <c r="V21" s="103"/>
      <c r="W21" s="103"/>
      <c r="X21" s="64"/>
    </row>
    <row r="22" spans="1:24" ht="18.75">
      <c r="A22" s="2"/>
      <c r="B22" s="2" t="s">
        <v>50</v>
      </c>
      <c r="C22" s="2"/>
      <c r="D22" s="15"/>
      <c r="E22" s="15"/>
      <c r="F22" s="36"/>
      <c r="G22" s="36"/>
      <c r="H22" s="36"/>
      <c r="I22" s="36"/>
      <c r="J22" s="36"/>
      <c r="K22" s="36"/>
      <c r="L22" s="2"/>
      <c r="M22" s="2" t="s">
        <v>51</v>
      </c>
      <c r="N22" s="2"/>
      <c r="O22" s="2"/>
      <c r="P22" s="2"/>
      <c r="Q22" s="2"/>
      <c r="T22" s="65" t="s">
        <v>51</v>
      </c>
    </row>
    <row r="23" spans="1:24" ht="1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4" ht="15.75">
      <c r="A24" s="111" t="s">
        <v>37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24" ht="15.75">
      <c r="A25" s="111" t="s">
        <v>38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31" spans="1:24">
      <c r="M31" s="34"/>
    </row>
  </sheetData>
  <mergeCells count="17">
    <mergeCell ref="A2:W2"/>
    <mergeCell ref="A3:W3"/>
    <mergeCell ref="A4:W4"/>
    <mergeCell ref="A6:A8"/>
    <mergeCell ref="B6:B8"/>
    <mergeCell ref="C6:E7"/>
    <mergeCell ref="F6:H7"/>
    <mergeCell ref="A25:Q25"/>
    <mergeCell ref="N7:O7"/>
    <mergeCell ref="P7:Q7"/>
    <mergeCell ref="R7:S7"/>
    <mergeCell ref="I6:K7"/>
    <mergeCell ref="L6:W6"/>
    <mergeCell ref="L7:M7"/>
    <mergeCell ref="T7:U7"/>
    <mergeCell ref="V7:W7"/>
    <mergeCell ref="A24:Q24"/>
  </mergeCells>
  <phoneticPr fontId="17" type="noConversion"/>
  <pageMargins left="0.78" right="0.27559055118110237" top="0.35433070866141736" bottom="0.19685039370078741" header="0.31496062992125984" footer="0.19685039370078741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tabSelected="1" topLeftCell="A35" zoomScale="75" zoomScaleNormal="100" workbookViewId="0">
      <selection activeCell="V23" sqref="V23"/>
    </sheetView>
  </sheetViews>
  <sheetFormatPr defaultRowHeight="12.75"/>
  <cols>
    <col min="1" max="1" width="5.28515625" style="28" customWidth="1"/>
    <col min="2" max="2" width="38.7109375" customWidth="1"/>
    <col min="3" max="3" width="10.7109375" hidden="1" customWidth="1"/>
    <col min="4" max="4" width="11.28515625" hidden="1" customWidth="1"/>
    <col min="5" max="5" width="16.140625" hidden="1" customWidth="1"/>
    <col min="6" max="6" width="9.7109375" hidden="1" customWidth="1"/>
    <col min="7" max="7" width="9.85546875" hidden="1" customWidth="1"/>
    <col min="8" max="8" width="13.28515625" hidden="1" customWidth="1"/>
    <col min="9" max="9" width="12.7109375" customWidth="1"/>
    <col min="10" max="10" width="13.28515625" customWidth="1"/>
    <col min="11" max="11" width="13" customWidth="1"/>
    <col min="12" max="13" width="9.5703125" hidden="1" customWidth="1"/>
    <col min="14" max="14" width="8.85546875" hidden="1" customWidth="1"/>
    <col min="15" max="15" width="9.140625" hidden="1" customWidth="1"/>
    <col min="16" max="16" width="8.140625" hidden="1" customWidth="1"/>
    <col min="17" max="17" width="8.85546875" hidden="1" customWidth="1"/>
    <col min="18" max="18" width="11.7109375" customWidth="1"/>
    <col min="19" max="19" width="13" customWidth="1"/>
    <col min="20" max="20" width="12.140625" customWidth="1"/>
    <col min="21" max="21" width="12.5703125" customWidth="1"/>
    <col min="22" max="22" width="12.28515625" customWidth="1"/>
    <col min="23" max="23" width="11.140625" bestFit="1" customWidth="1"/>
    <col min="24" max="24" width="0.85546875" customWidth="1"/>
    <col min="25" max="25" width="58.42578125" hidden="1" customWidth="1"/>
    <col min="26" max="28" width="21.7109375" hidden="1" customWidth="1"/>
    <col min="29" max="29" width="21.7109375" customWidth="1"/>
  </cols>
  <sheetData>
    <row r="1" spans="1:27" ht="18.75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6"/>
      <c r="Q1" s="126"/>
      <c r="V1" s="126" t="s">
        <v>32</v>
      </c>
      <c r="W1" s="126"/>
    </row>
    <row r="2" spans="1:27" ht="22.5">
      <c r="A2" s="127" t="s">
        <v>84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7" ht="21" customHeight="1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7" ht="20.25" customHeight="1">
      <c r="A4" s="129" t="s">
        <v>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spans="1:27" ht="21.75" customHeight="1">
      <c r="A5" s="24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W5" s="2" t="s">
        <v>14</v>
      </c>
    </row>
    <row r="6" spans="1:27" ht="22.5" customHeight="1">
      <c r="A6" s="130" t="s">
        <v>57</v>
      </c>
      <c r="B6" s="114" t="s">
        <v>1</v>
      </c>
      <c r="C6" s="114" t="s">
        <v>58</v>
      </c>
      <c r="D6" s="114"/>
      <c r="E6" s="114"/>
      <c r="F6" s="123" t="s">
        <v>59</v>
      </c>
      <c r="G6" s="124"/>
      <c r="H6" s="125"/>
      <c r="I6" s="123" t="s">
        <v>85</v>
      </c>
      <c r="J6" s="124"/>
      <c r="K6" s="125"/>
      <c r="L6" s="122" t="s">
        <v>4</v>
      </c>
      <c r="M6" s="122"/>
      <c r="N6" s="122" t="s">
        <v>5</v>
      </c>
      <c r="O6" s="122"/>
      <c r="P6" s="122" t="s">
        <v>6</v>
      </c>
      <c r="Q6" s="122"/>
      <c r="R6" s="122" t="s">
        <v>4</v>
      </c>
      <c r="S6" s="122"/>
      <c r="T6" s="122" t="s">
        <v>45</v>
      </c>
      <c r="U6" s="122"/>
      <c r="V6" s="122" t="s">
        <v>6</v>
      </c>
      <c r="W6" s="122"/>
    </row>
    <row r="7" spans="1:27" ht="50.25" customHeight="1">
      <c r="A7" s="131"/>
      <c r="B7" s="114"/>
      <c r="C7" s="6" t="s">
        <v>2</v>
      </c>
      <c r="D7" s="6" t="s">
        <v>3</v>
      </c>
      <c r="E7" s="6" t="s">
        <v>0</v>
      </c>
      <c r="F7" s="6" t="s">
        <v>2</v>
      </c>
      <c r="G7" s="6" t="s">
        <v>3</v>
      </c>
      <c r="H7" s="6" t="s">
        <v>0</v>
      </c>
      <c r="I7" s="6" t="s">
        <v>2</v>
      </c>
      <c r="J7" s="6" t="s">
        <v>3</v>
      </c>
      <c r="K7" s="6" t="s">
        <v>0</v>
      </c>
      <c r="L7" s="6" t="s">
        <v>2</v>
      </c>
      <c r="M7" s="6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6" t="s">
        <v>2</v>
      </c>
      <c r="S7" s="6" t="s">
        <v>3</v>
      </c>
      <c r="T7" s="6" t="s">
        <v>2</v>
      </c>
      <c r="U7" s="6" t="s">
        <v>3</v>
      </c>
      <c r="V7" s="6" t="s">
        <v>2</v>
      </c>
      <c r="W7" s="6" t="s">
        <v>3</v>
      </c>
    </row>
    <row r="8" spans="1:27" ht="44.25" customHeight="1">
      <c r="A8" s="4" t="s">
        <v>7</v>
      </c>
      <c r="B8" s="5" t="s">
        <v>11</v>
      </c>
      <c r="C8" s="29">
        <f>L8+N8+P8+R8+T8+V8</f>
        <v>41062.400000000001</v>
      </c>
      <c r="D8" s="29">
        <f>M8+O8+Q8+S8+U8+W8</f>
        <v>38607</v>
      </c>
      <c r="E8" s="29">
        <f>D8/C8*100</f>
        <v>94.020320293017463</v>
      </c>
      <c r="F8" s="29">
        <f t="shared" ref="F8:G36" si="0">L8+N8+P8</f>
        <v>15354.3</v>
      </c>
      <c r="G8" s="29">
        <f t="shared" si="0"/>
        <v>14825.3</v>
      </c>
      <c r="H8" s="29">
        <f>G8/F8*100</f>
        <v>96.554711058140057</v>
      </c>
      <c r="I8" s="39">
        <f t="shared" ref="I8:J16" si="1">R8+T8+V8</f>
        <v>25708.100000000006</v>
      </c>
      <c r="J8" s="39">
        <f t="shared" si="1"/>
        <v>23781.699999999997</v>
      </c>
      <c r="K8" s="39">
        <f>J8/I8*100</f>
        <v>92.506641875517801</v>
      </c>
      <c r="L8" s="39">
        <f t="shared" ref="L8:W8" si="2">L9+L11+L12</f>
        <v>5120</v>
      </c>
      <c r="M8" s="39">
        <f t="shared" si="2"/>
        <v>3352</v>
      </c>
      <c r="N8" s="39">
        <f t="shared" si="2"/>
        <v>5121.3999999999996</v>
      </c>
      <c r="O8" s="39">
        <f t="shared" si="2"/>
        <v>5109.5</v>
      </c>
      <c r="P8" s="39">
        <f t="shared" si="2"/>
        <v>5112.8999999999996</v>
      </c>
      <c r="Q8" s="39">
        <f t="shared" si="2"/>
        <v>6363.7999999999993</v>
      </c>
      <c r="R8" s="39">
        <f t="shared" si="2"/>
        <v>8569.4000000000015</v>
      </c>
      <c r="S8" s="39">
        <f t="shared" si="2"/>
        <v>8641.0999999999985</v>
      </c>
      <c r="T8" s="39">
        <f t="shared" si="2"/>
        <v>8569.4000000000015</v>
      </c>
      <c r="U8" s="39">
        <f t="shared" si="2"/>
        <v>7302.7</v>
      </c>
      <c r="V8" s="39">
        <f t="shared" si="2"/>
        <v>8569.3000000000011</v>
      </c>
      <c r="W8" s="39">
        <f t="shared" si="2"/>
        <v>7837.9</v>
      </c>
    </row>
    <row r="9" spans="1:27" ht="29.25" customHeight="1">
      <c r="A9" s="4"/>
      <c r="B9" s="7" t="s">
        <v>53</v>
      </c>
      <c r="C9" s="30">
        <f>L9+N9+P9+R9+T9+V9</f>
        <v>40039.9</v>
      </c>
      <c r="D9" s="30">
        <f>M9+O9+Q9+S9+U9+W9</f>
        <v>37976.1</v>
      </c>
      <c r="E9" s="30">
        <f>D9/C9*100</f>
        <v>94.845641472631044</v>
      </c>
      <c r="F9" s="29">
        <f t="shared" si="0"/>
        <v>14854.3</v>
      </c>
      <c r="G9" s="29">
        <f t="shared" si="0"/>
        <v>14604.9</v>
      </c>
      <c r="H9" s="29">
        <f>G9/F9*100</f>
        <v>98.321024888416147</v>
      </c>
      <c r="I9" s="39">
        <f t="shared" si="1"/>
        <v>25185.600000000002</v>
      </c>
      <c r="J9" s="39">
        <f t="shared" si="1"/>
        <v>23371.199999999997</v>
      </c>
      <c r="K9" s="39">
        <f>J9/I9*100</f>
        <v>92.795883361921085</v>
      </c>
      <c r="L9" s="31">
        <v>4950</v>
      </c>
      <c r="M9" s="40">
        <v>3240.3</v>
      </c>
      <c r="N9" s="31">
        <v>4951.3999999999996</v>
      </c>
      <c r="O9" s="40">
        <v>5034.7</v>
      </c>
      <c r="P9" s="31">
        <v>4952.8999999999996</v>
      </c>
      <c r="Q9" s="40">
        <v>6329.9</v>
      </c>
      <c r="R9" s="31">
        <v>8395.2000000000007</v>
      </c>
      <c r="S9" s="31">
        <v>8460.7999999999993</v>
      </c>
      <c r="T9" s="31">
        <v>8395.2000000000007</v>
      </c>
      <c r="U9" s="31">
        <v>7227</v>
      </c>
      <c r="V9" s="31">
        <v>8395.2000000000007</v>
      </c>
      <c r="W9" s="31">
        <v>7683.4</v>
      </c>
    </row>
    <row r="10" spans="1:27" s="20" customFormat="1" ht="15.75">
      <c r="A10" s="22"/>
      <c r="B10" s="23" t="s">
        <v>54</v>
      </c>
      <c r="C10" s="33"/>
      <c r="D10" s="33">
        <f t="shared" ref="D10:D22" si="3">M10+O10+Q10+S10+U10+W10</f>
        <v>4473.6000000000004</v>
      </c>
      <c r="E10" s="33"/>
      <c r="F10" s="35">
        <f t="shared" si="0"/>
        <v>0</v>
      </c>
      <c r="G10" s="35">
        <f t="shared" si="0"/>
        <v>4473.6000000000004</v>
      </c>
      <c r="H10" s="35"/>
      <c r="I10" s="41">
        <f t="shared" si="1"/>
        <v>0</v>
      </c>
      <c r="J10" s="41">
        <f t="shared" si="1"/>
        <v>0</v>
      </c>
      <c r="K10" s="41"/>
      <c r="L10" s="42"/>
      <c r="M10" s="43">
        <v>0</v>
      </c>
      <c r="N10" s="42"/>
      <c r="O10" s="43">
        <v>1408.2</v>
      </c>
      <c r="P10" s="42"/>
      <c r="Q10" s="43">
        <v>3065.4</v>
      </c>
      <c r="R10" s="42"/>
      <c r="S10" s="42">
        <v>0</v>
      </c>
      <c r="T10" s="42"/>
      <c r="U10" s="42">
        <v>0</v>
      </c>
      <c r="V10" s="42"/>
      <c r="W10" s="42">
        <v>0</v>
      </c>
    </row>
    <row r="11" spans="1:27" ht="30" customHeight="1">
      <c r="A11" s="4"/>
      <c r="B11" s="7" t="s">
        <v>8</v>
      </c>
      <c r="C11" s="30">
        <f t="shared" ref="C11:C22" si="4">L11+N11+P11+R11+T11+V11</f>
        <v>0</v>
      </c>
      <c r="D11" s="30">
        <f t="shared" si="3"/>
        <v>0</v>
      </c>
      <c r="E11" s="30"/>
      <c r="F11" s="29">
        <f t="shared" si="0"/>
        <v>0</v>
      </c>
      <c r="G11" s="29">
        <f t="shared" si="0"/>
        <v>0</v>
      </c>
      <c r="H11" s="29"/>
      <c r="I11" s="39">
        <f t="shared" si="1"/>
        <v>0</v>
      </c>
      <c r="J11" s="39">
        <f t="shared" si="1"/>
        <v>0</v>
      </c>
      <c r="K11" s="39"/>
      <c r="L11" s="31"/>
      <c r="M11" s="40"/>
      <c r="N11" s="31"/>
      <c r="O11" s="40"/>
      <c r="P11" s="31"/>
      <c r="Q11" s="40"/>
      <c r="R11" s="31"/>
      <c r="S11" s="31"/>
      <c r="T11" s="31"/>
      <c r="U11" s="31"/>
      <c r="V11" s="31"/>
      <c r="W11" s="31"/>
    </row>
    <row r="12" spans="1:27" ht="27" customHeight="1">
      <c r="A12" s="4"/>
      <c r="B12" s="7" t="s">
        <v>9</v>
      </c>
      <c r="C12" s="30">
        <f t="shared" si="4"/>
        <v>1022.5000000000001</v>
      </c>
      <c r="D12" s="30">
        <f t="shared" si="3"/>
        <v>630.90000000000009</v>
      </c>
      <c r="E12" s="30">
        <f>D12/C12*100</f>
        <v>61.701711491442545</v>
      </c>
      <c r="F12" s="29">
        <f t="shared" si="0"/>
        <v>500</v>
      </c>
      <c r="G12" s="29">
        <f t="shared" si="0"/>
        <v>220.4</v>
      </c>
      <c r="H12" s="29">
        <f>G12/F12*100</f>
        <v>44.080000000000005</v>
      </c>
      <c r="I12" s="39">
        <f t="shared" si="1"/>
        <v>522.5</v>
      </c>
      <c r="J12" s="39">
        <f t="shared" si="1"/>
        <v>410.5</v>
      </c>
      <c r="K12" s="39">
        <f>J12/I12*100</f>
        <v>78.564593301435409</v>
      </c>
      <c r="L12" s="31">
        <v>170</v>
      </c>
      <c r="M12" s="40">
        <v>111.7</v>
      </c>
      <c r="N12" s="31">
        <v>170</v>
      </c>
      <c r="O12" s="40">
        <v>74.8</v>
      </c>
      <c r="P12" s="31">
        <v>160</v>
      </c>
      <c r="Q12" s="40">
        <v>33.9</v>
      </c>
      <c r="R12" s="31">
        <v>174.2</v>
      </c>
      <c r="S12" s="31">
        <v>180.3</v>
      </c>
      <c r="T12" s="31">
        <v>174.2</v>
      </c>
      <c r="U12" s="31">
        <v>75.7</v>
      </c>
      <c r="V12" s="31">
        <v>174.1</v>
      </c>
      <c r="W12" s="31">
        <v>154.5</v>
      </c>
    </row>
    <row r="13" spans="1:27" ht="40.5" customHeight="1">
      <c r="A13" s="4" t="s">
        <v>10</v>
      </c>
      <c r="B13" s="68" t="s">
        <v>12</v>
      </c>
      <c r="C13" s="69">
        <f t="shared" si="4"/>
        <v>40974.61</v>
      </c>
      <c r="D13" s="69">
        <f t="shared" si="3"/>
        <v>38681.300000000003</v>
      </c>
      <c r="E13" s="69">
        <f>D13/C13*100</f>
        <v>94.403094989799783</v>
      </c>
      <c r="F13" s="69">
        <f t="shared" si="0"/>
        <v>15253.199999999999</v>
      </c>
      <c r="G13" s="69">
        <f t="shared" si="0"/>
        <v>14804.9</v>
      </c>
      <c r="H13" s="69">
        <f>G13/F13*100</f>
        <v>97.060944588676477</v>
      </c>
      <c r="I13" s="70">
        <f t="shared" si="1"/>
        <v>25721.41</v>
      </c>
      <c r="J13" s="70">
        <f>S13+U13+W13</f>
        <v>23876.400000000001</v>
      </c>
      <c r="K13" s="70">
        <f>J13/I13*100</f>
        <v>92.82694844489474</v>
      </c>
      <c r="L13" s="70">
        <f t="shared" ref="L13:Q13" si="5">L14+L15+L16+L27+L32+L42+L43+L44</f>
        <v>5076.3</v>
      </c>
      <c r="M13" s="70">
        <f t="shared" si="5"/>
        <v>3332.9</v>
      </c>
      <c r="N13" s="70">
        <f t="shared" si="5"/>
        <v>5082.5</v>
      </c>
      <c r="O13" s="70">
        <f t="shared" si="5"/>
        <v>5129</v>
      </c>
      <c r="P13" s="70">
        <f t="shared" si="5"/>
        <v>5094.3999999999996</v>
      </c>
      <c r="Q13" s="70">
        <f t="shared" si="5"/>
        <v>6343</v>
      </c>
      <c r="R13" s="70">
        <f t="shared" ref="R13:W13" si="6">R14+R15+R16+R27+R32+R36+R42+R44</f>
        <v>8572.0999999999985</v>
      </c>
      <c r="S13" s="70">
        <f>S14+S15+S16+S27+S32+S36+S42+S44</f>
        <v>8653.2000000000007</v>
      </c>
      <c r="T13" s="70">
        <f t="shared" si="6"/>
        <v>8574.1099999999988</v>
      </c>
      <c r="U13" s="70">
        <f t="shared" si="6"/>
        <v>7379.2</v>
      </c>
      <c r="V13" s="70">
        <f t="shared" si="6"/>
        <v>8575.2000000000007</v>
      </c>
      <c r="W13" s="70">
        <f t="shared" si="6"/>
        <v>7844.0000000000009</v>
      </c>
      <c r="AA13" s="64"/>
    </row>
    <row r="14" spans="1:27" ht="26.25" customHeight="1">
      <c r="A14" s="9"/>
      <c r="B14" s="7" t="s">
        <v>15</v>
      </c>
      <c r="C14" s="30">
        <f t="shared" si="4"/>
        <v>10302.700000000001</v>
      </c>
      <c r="D14" s="30">
        <f t="shared" si="3"/>
        <v>9175.1999999999989</v>
      </c>
      <c r="E14" s="30">
        <f>D14/C14*100</f>
        <v>89.056266803847521</v>
      </c>
      <c r="F14" s="29">
        <f t="shared" si="0"/>
        <v>4028</v>
      </c>
      <c r="G14" s="29">
        <f t="shared" si="0"/>
        <v>3189.5</v>
      </c>
      <c r="H14" s="29">
        <f>G14/F14*100</f>
        <v>79.183217477656413</v>
      </c>
      <c r="I14" s="39">
        <f t="shared" si="1"/>
        <v>6274.7000000000007</v>
      </c>
      <c r="J14" s="39">
        <f t="shared" si="1"/>
        <v>5985.7</v>
      </c>
      <c r="K14" s="39">
        <f>J14/I14*100</f>
        <v>95.394202113248426</v>
      </c>
      <c r="L14" s="31">
        <v>1340</v>
      </c>
      <c r="M14" s="40">
        <v>1115.4000000000001</v>
      </c>
      <c r="N14" s="31">
        <v>1342.7</v>
      </c>
      <c r="O14" s="40">
        <v>1057.9000000000001</v>
      </c>
      <c r="P14" s="31">
        <v>1345.3</v>
      </c>
      <c r="Q14" s="40">
        <v>1016.2</v>
      </c>
      <c r="R14" s="31">
        <v>2091.6</v>
      </c>
      <c r="S14" s="31">
        <v>1962.7</v>
      </c>
      <c r="T14" s="31">
        <v>2091.5</v>
      </c>
      <c r="U14" s="31">
        <v>1988.2</v>
      </c>
      <c r="V14" s="31">
        <v>2091.6</v>
      </c>
      <c r="W14" s="31">
        <v>2034.8</v>
      </c>
    </row>
    <row r="15" spans="1:27" ht="28.5" customHeight="1">
      <c r="A15" s="9"/>
      <c r="B15" s="7" t="s">
        <v>16</v>
      </c>
      <c r="C15" s="30">
        <f t="shared" si="4"/>
        <v>2266.7000000000003</v>
      </c>
      <c r="D15" s="30">
        <f t="shared" si="3"/>
        <v>2868.3</v>
      </c>
      <c r="E15" s="30">
        <f>D15/C15*100</f>
        <v>126.54078616490933</v>
      </c>
      <c r="F15" s="29">
        <f t="shared" si="0"/>
        <v>886.2</v>
      </c>
      <c r="G15" s="29">
        <f t="shared" si="0"/>
        <v>1277.4000000000001</v>
      </c>
      <c r="H15" s="29">
        <f>G15/F15*100</f>
        <v>144.14353419092757</v>
      </c>
      <c r="I15" s="39">
        <f t="shared" si="1"/>
        <v>1380.5</v>
      </c>
      <c r="J15" s="39">
        <f t="shared" si="1"/>
        <v>1590.9</v>
      </c>
      <c r="K15" s="39">
        <f>J15/I15*100</f>
        <v>115.24085476276713</v>
      </c>
      <c r="L15" s="31">
        <v>294.8</v>
      </c>
      <c r="M15" s="40">
        <v>607.9</v>
      </c>
      <c r="N15" s="31">
        <v>295.39999999999998</v>
      </c>
      <c r="O15" s="40">
        <v>332</v>
      </c>
      <c r="P15" s="31">
        <v>296</v>
      </c>
      <c r="Q15" s="40">
        <v>337.5</v>
      </c>
      <c r="R15" s="31">
        <v>460.2</v>
      </c>
      <c r="S15" s="31">
        <v>511.3</v>
      </c>
      <c r="T15" s="31">
        <v>460.2</v>
      </c>
      <c r="U15" s="31">
        <v>532.70000000000005</v>
      </c>
      <c r="V15" s="31">
        <v>460.1</v>
      </c>
      <c r="W15" s="31">
        <v>546.9</v>
      </c>
    </row>
    <row r="16" spans="1:27" ht="27.75" customHeight="1">
      <c r="A16" s="9"/>
      <c r="B16" s="71" t="s">
        <v>17</v>
      </c>
      <c r="C16" s="72">
        <f t="shared" si="4"/>
        <v>22606.400000000001</v>
      </c>
      <c r="D16" s="72">
        <f t="shared" si="3"/>
        <v>20125.400000000001</v>
      </c>
      <c r="E16" s="72">
        <f>D16/C16*100</f>
        <v>89.025231792766647</v>
      </c>
      <c r="F16" s="73">
        <f t="shared" si="0"/>
        <v>8018.0999999999995</v>
      </c>
      <c r="G16" s="73">
        <f t="shared" si="0"/>
        <v>8167.3</v>
      </c>
      <c r="H16" s="73">
        <f>G16/F16*100</f>
        <v>101.86078996270938</v>
      </c>
      <c r="I16" s="74">
        <f t="shared" si="1"/>
        <v>14588.300000000001</v>
      </c>
      <c r="J16" s="74">
        <f t="shared" si="1"/>
        <v>11958.1</v>
      </c>
      <c r="K16" s="74">
        <f>J16/I16*100</f>
        <v>81.970483195437438</v>
      </c>
      <c r="L16" s="75">
        <f t="shared" ref="L16:Q16" si="7">L18+L19+L20+L21+L22+L24+L26</f>
        <v>2668</v>
      </c>
      <c r="M16" s="75">
        <f t="shared" si="7"/>
        <v>988.69999999999993</v>
      </c>
      <c r="N16" s="75">
        <f t="shared" si="7"/>
        <v>2670.9</v>
      </c>
      <c r="O16" s="75">
        <f t="shared" si="7"/>
        <v>2962.1000000000004</v>
      </c>
      <c r="P16" s="75">
        <f t="shared" si="7"/>
        <v>2679.2</v>
      </c>
      <c r="Q16" s="75">
        <f t="shared" si="7"/>
        <v>4216.5</v>
      </c>
      <c r="R16" s="74">
        <f>SUM(R18+R19+R20+R21+R22+R24+R26)</f>
        <v>4861</v>
      </c>
      <c r="S16" s="74">
        <f>SUM(S18+S19+S20+S21+S22+S24+S26)</f>
        <v>4482.8</v>
      </c>
      <c r="T16" s="74">
        <f>SUM(T18:T26)</f>
        <v>4863.2</v>
      </c>
      <c r="U16" s="74">
        <f>SUM(U18+U19+U20+U21+U22+U24+U26)</f>
        <v>3535.3999999999996</v>
      </c>
      <c r="V16" s="74">
        <f>SUM(V18:V26)</f>
        <v>4864.1000000000004</v>
      </c>
      <c r="W16" s="74">
        <f>SUM(W18+W19+W20+W21+W22+W24+W26)</f>
        <v>3939.9</v>
      </c>
    </row>
    <row r="17" spans="1:25" ht="17.25" customHeight="1">
      <c r="A17" s="4"/>
      <c r="B17" s="7" t="s">
        <v>18</v>
      </c>
      <c r="C17" s="30">
        <f t="shared" si="4"/>
        <v>0</v>
      </c>
      <c r="D17" s="30">
        <f t="shared" si="3"/>
        <v>0</v>
      </c>
      <c r="E17" s="30"/>
      <c r="F17" s="29">
        <f t="shared" si="0"/>
        <v>0</v>
      </c>
      <c r="G17" s="29">
        <f t="shared" si="0"/>
        <v>0</v>
      </c>
      <c r="H17" s="29"/>
      <c r="I17" s="39"/>
      <c r="J17" s="39"/>
      <c r="K17" s="39"/>
      <c r="L17" s="31"/>
      <c r="M17" s="40"/>
      <c r="N17" s="31"/>
      <c r="O17" s="40"/>
      <c r="P17" s="31"/>
      <c r="Q17" s="40"/>
      <c r="R17" s="62"/>
      <c r="S17" s="62"/>
      <c r="T17" s="62"/>
      <c r="U17" s="62"/>
      <c r="V17" s="62"/>
      <c r="W17" s="62"/>
    </row>
    <row r="18" spans="1:25" ht="18.75">
      <c r="A18" s="10"/>
      <c r="B18" s="7" t="s">
        <v>19</v>
      </c>
      <c r="C18" s="30">
        <f t="shared" si="4"/>
        <v>1174.2</v>
      </c>
      <c r="D18" s="30">
        <f t="shared" si="3"/>
        <v>854.3</v>
      </c>
      <c r="E18" s="30">
        <f>D18/C18*100</f>
        <v>72.755918923522387</v>
      </c>
      <c r="F18" s="29">
        <f t="shared" si="0"/>
        <v>500.7</v>
      </c>
      <c r="G18" s="29">
        <f t="shared" si="0"/>
        <v>286.5</v>
      </c>
      <c r="H18" s="29">
        <f>G18/F18*100</f>
        <v>57.219892150988613</v>
      </c>
      <c r="I18" s="39">
        <f t="shared" ref="I18:J48" si="8">R18+T18+V18</f>
        <v>673.5</v>
      </c>
      <c r="J18" s="39">
        <f t="shared" si="8"/>
        <v>567.79999999999995</v>
      </c>
      <c r="K18" s="39">
        <f>J18/I18*100</f>
        <v>84.305864884929477</v>
      </c>
      <c r="L18" s="31">
        <v>165</v>
      </c>
      <c r="M18" s="40">
        <v>57.5</v>
      </c>
      <c r="N18" s="31">
        <v>168</v>
      </c>
      <c r="O18" s="40">
        <v>108.5</v>
      </c>
      <c r="P18" s="31">
        <v>167.7</v>
      </c>
      <c r="Q18" s="40">
        <v>120.5</v>
      </c>
      <c r="R18" s="31">
        <v>224.5</v>
      </c>
      <c r="S18" s="31">
        <v>232.5</v>
      </c>
      <c r="T18" s="31">
        <v>224.5</v>
      </c>
      <c r="U18" s="31">
        <v>177.9</v>
      </c>
      <c r="V18" s="31">
        <v>224.5</v>
      </c>
      <c r="W18" s="31">
        <v>157.4</v>
      </c>
    </row>
    <row r="19" spans="1:25" ht="18.75">
      <c r="A19" s="10"/>
      <c r="B19" s="12" t="s">
        <v>33</v>
      </c>
      <c r="C19" s="30">
        <f t="shared" si="4"/>
        <v>1191.2</v>
      </c>
      <c r="D19" s="30">
        <f t="shared" si="3"/>
        <v>1533.2000000000003</v>
      </c>
      <c r="E19" s="30">
        <f>D19/C19*100</f>
        <v>128.71054398925455</v>
      </c>
      <c r="F19" s="29">
        <f t="shared" si="0"/>
        <v>288.10000000000002</v>
      </c>
      <c r="G19" s="29">
        <f t="shared" si="0"/>
        <v>337.70000000000005</v>
      </c>
      <c r="H19" s="29">
        <f>G19/F19*100</f>
        <v>117.21624435959737</v>
      </c>
      <c r="I19" s="39">
        <f t="shared" si="8"/>
        <v>903.1</v>
      </c>
      <c r="J19" s="39">
        <f t="shared" si="8"/>
        <v>1195.5</v>
      </c>
      <c r="K19" s="39">
        <f>J19/I19*100</f>
        <v>132.3773668475252</v>
      </c>
      <c r="L19" s="44">
        <v>90</v>
      </c>
      <c r="M19" s="45">
        <v>79.3</v>
      </c>
      <c r="N19" s="44">
        <v>95</v>
      </c>
      <c r="O19" s="45">
        <v>85.5</v>
      </c>
      <c r="P19" s="44">
        <v>103.1</v>
      </c>
      <c r="Q19" s="40">
        <v>172.9</v>
      </c>
      <c r="R19" s="31">
        <f>50.8+250.2</f>
        <v>301</v>
      </c>
      <c r="S19" s="31">
        <v>220.7</v>
      </c>
      <c r="T19" s="31">
        <v>301</v>
      </c>
      <c r="U19" s="31">
        <v>506.9</v>
      </c>
      <c r="V19" s="31">
        <v>301.10000000000002</v>
      </c>
      <c r="W19" s="31">
        <v>467.9</v>
      </c>
    </row>
    <row r="20" spans="1:25" ht="18.75">
      <c r="A20" s="25"/>
      <c r="B20" s="13" t="s">
        <v>30</v>
      </c>
      <c r="C20" s="30">
        <f t="shared" si="4"/>
        <v>9.3000000000000007</v>
      </c>
      <c r="D20" s="30">
        <f t="shared" si="3"/>
        <v>0.6</v>
      </c>
      <c r="E20" s="30">
        <f>D20/C20*100</f>
        <v>6.4516129032258061</v>
      </c>
      <c r="F20" s="29">
        <f t="shared" si="0"/>
        <v>8.3000000000000007</v>
      </c>
      <c r="G20" s="29">
        <f t="shared" si="0"/>
        <v>0</v>
      </c>
      <c r="H20" s="29">
        <f>G20/F20*100</f>
        <v>0</v>
      </c>
      <c r="I20" s="39">
        <f t="shared" si="8"/>
        <v>1</v>
      </c>
      <c r="J20" s="39">
        <f t="shared" si="8"/>
        <v>0.6</v>
      </c>
      <c r="K20" s="39">
        <f>J20/I20*100</f>
        <v>60</v>
      </c>
      <c r="L20" s="31">
        <v>2.7</v>
      </c>
      <c r="M20" s="31"/>
      <c r="N20" s="31">
        <v>2.6</v>
      </c>
      <c r="O20" s="31"/>
      <c r="P20" s="31">
        <v>3</v>
      </c>
      <c r="Q20" s="31"/>
      <c r="R20" s="31">
        <v>0.5</v>
      </c>
      <c r="S20" s="31">
        <v>0.1</v>
      </c>
      <c r="T20" s="31">
        <v>0</v>
      </c>
      <c r="U20" s="31">
        <v>0.5</v>
      </c>
      <c r="V20" s="31">
        <v>0.5</v>
      </c>
      <c r="W20" s="31">
        <v>0</v>
      </c>
    </row>
    <row r="21" spans="1:25" ht="18.75">
      <c r="A21" s="25"/>
      <c r="B21" s="38" t="s">
        <v>70</v>
      </c>
      <c r="C21" s="30">
        <f t="shared" si="4"/>
        <v>222.90000000000003</v>
      </c>
      <c r="D21" s="30">
        <f t="shared" si="3"/>
        <v>341.59999999999997</v>
      </c>
      <c r="E21" s="30">
        <f>D21/C21*100</f>
        <v>153.25257963212201</v>
      </c>
      <c r="F21" s="29">
        <f t="shared" si="0"/>
        <v>66.300000000000011</v>
      </c>
      <c r="G21" s="29">
        <f t="shared" si="0"/>
        <v>70</v>
      </c>
      <c r="H21" s="29">
        <f>G21/F21*100</f>
        <v>105.58069381598791</v>
      </c>
      <c r="I21" s="39">
        <f t="shared" si="8"/>
        <v>156.60000000000002</v>
      </c>
      <c r="J21" s="39">
        <f t="shared" si="8"/>
        <v>271.59999999999997</v>
      </c>
      <c r="K21" s="39">
        <f>J21/I21*100</f>
        <v>173.43550446998719</v>
      </c>
      <c r="L21" s="31">
        <v>22.1</v>
      </c>
      <c r="M21" s="31">
        <v>8</v>
      </c>
      <c r="N21" s="31">
        <v>22.1</v>
      </c>
      <c r="O21" s="31">
        <v>29</v>
      </c>
      <c r="P21" s="31">
        <v>22.1</v>
      </c>
      <c r="Q21" s="31">
        <v>33</v>
      </c>
      <c r="R21" s="31">
        <v>52.2</v>
      </c>
      <c r="S21" s="31">
        <v>112.8</v>
      </c>
      <c r="T21" s="31">
        <v>52.2</v>
      </c>
      <c r="U21" s="31">
        <v>83.6</v>
      </c>
      <c r="V21" s="31">
        <v>52.2</v>
      </c>
      <c r="W21" s="31">
        <v>75.2</v>
      </c>
    </row>
    <row r="22" spans="1:25" ht="18.75">
      <c r="A22" s="25"/>
      <c r="B22" s="13" t="s">
        <v>55</v>
      </c>
      <c r="C22" s="30">
        <f t="shared" si="4"/>
        <v>15766.3</v>
      </c>
      <c r="D22" s="30">
        <f t="shared" si="3"/>
        <v>12510.8</v>
      </c>
      <c r="E22" s="30">
        <f>D22/C22*100</f>
        <v>79.351528259642407</v>
      </c>
      <c r="F22" s="29">
        <f t="shared" si="0"/>
        <v>5049.7</v>
      </c>
      <c r="G22" s="29">
        <f t="shared" si="0"/>
        <v>4835.7</v>
      </c>
      <c r="H22" s="29">
        <f>G22/F22*100</f>
        <v>95.762124482642534</v>
      </c>
      <c r="I22" s="39">
        <f t="shared" si="8"/>
        <v>10716.6</v>
      </c>
      <c r="J22" s="39">
        <f t="shared" si="8"/>
        <v>7675.1</v>
      </c>
      <c r="K22" s="39">
        <f>J22/I22*100</f>
        <v>71.618797006513262</v>
      </c>
      <c r="L22" s="31">
        <v>1683.2</v>
      </c>
      <c r="M22" s="31">
        <v>606.5</v>
      </c>
      <c r="N22" s="31">
        <v>1683.2</v>
      </c>
      <c r="O22" s="31">
        <v>1661.7</v>
      </c>
      <c r="P22" s="31">
        <v>1683.3</v>
      </c>
      <c r="Q22" s="31">
        <v>2567.5</v>
      </c>
      <c r="R22" s="31">
        <v>3570.3</v>
      </c>
      <c r="S22" s="31">
        <v>3000.4</v>
      </c>
      <c r="T22" s="31">
        <v>3573</v>
      </c>
      <c r="U22" s="31">
        <v>2219.6999999999998</v>
      </c>
      <c r="V22" s="31">
        <v>3573.3</v>
      </c>
      <c r="W22" s="31">
        <v>2455</v>
      </c>
    </row>
    <row r="23" spans="1:25" s="20" customFormat="1" ht="15.75">
      <c r="A23" s="26"/>
      <c r="B23" s="21" t="s">
        <v>54</v>
      </c>
      <c r="C23" s="33"/>
      <c r="D23" s="33">
        <f>O23+Q23+S23+U23+W23</f>
        <v>4027.1000000000004</v>
      </c>
      <c r="E23" s="33"/>
      <c r="F23" s="35">
        <f t="shared" si="0"/>
        <v>0</v>
      </c>
      <c r="G23" s="35">
        <f t="shared" si="0"/>
        <v>4027.1000000000004</v>
      </c>
      <c r="H23" s="35"/>
      <c r="I23" s="41">
        <f t="shared" si="8"/>
        <v>0</v>
      </c>
      <c r="J23" s="41">
        <f t="shared" si="8"/>
        <v>0</v>
      </c>
      <c r="K23" s="41"/>
      <c r="L23" s="42"/>
      <c r="M23" s="42"/>
      <c r="N23" s="42"/>
      <c r="O23" s="42">
        <v>961.7</v>
      </c>
      <c r="P23" s="42"/>
      <c r="Q23" s="42">
        <v>3065.4</v>
      </c>
      <c r="R23" s="42"/>
      <c r="S23" s="42"/>
      <c r="T23" s="42"/>
      <c r="U23" s="42"/>
      <c r="V23" s="42"/>
      <c r="W23" s="42"/>
    </row>
    <row r="24" spans="1:25" ht="18.75">
      <c r="A24" s="25"/>
      <c r="B24" s="13" t="s">
        <v>56</v>
      </c>
      <c r="C24" s="30">
        <f>L24+N24+P24+R24+T24+V24</f>
        <v>4242.5</v>
      </c>
      <c r="D24" s="30">
        <f>M24+O24+Q24+S24+U24+W24</f>
        <v>4884.8999999999996</v>
      </c>
      <c r="E24" s="30">
        <f>D24/C24*100</f>
        <v>115.14201532115497</v>
      </c>
      <c r="F24" s="29">
        <f t="shared" si="0"/>
        <v>2105</v>
      </c>
      <c r="G24" s="29">
        <f t="shared" si="0"/>
        <v>2637.4</v>
      </c>
      <c r="H24" s="29">
        <f>G24/F24*100</f>
        <v>125.29216152019002</v>
      </c>
      <c r="I24" s="39">
        <f t="shared" si="8"/>
        <v>2137.5</v>
      </c>
      <c r="J24" s="39">
        <f t="shared" si="8"/>
        <v>2247.5</v>
      </c>
      <c r="K24" s="39">
        <f>J24/I24*100</f>
        <v>105.14619883040936</v>
      </c>
      <c r="L24" s="31">
        <v>705</v>
      </c>
      <c r="M24" s="31">
        <v>237.4</v>
      </c>
      <c r="N24" s="44">
        <v>700</v>
      </c>
      <c r="O24" s="31">
        <v>1077.4000000000001</v>
      </c>
      <c r="P24" s="31">
        <v>700</v>
      </c>
      <c r="Q24" s="31">
        <v>1322.6</v>
      </c>
      <c r="R24" s="31">
        <v>712.5</v>
      </c>
      <c r="S24" s="31">
        <v>916.3</v>
      </c>
      <c r="T24" s="31">
        <v>712.5</v>
      </c>
      <c r="U24" s="31">
        <v>546.79999999999995</v>
      </c>
      <c r="V24" s="31">
        <v>712.5</v>
      </c>
      <c r="W24" s="31">
        <v>784.4</v>
      </c>
    </row>
    <row r="25" spans="1:25" s="20" customFormat="1" ht="15.75">
      <c r="A25" s="26"/>
      <c r="B25" s="21" t="s">
        <v>54</v>
      </c>
      <c r="C25" s="33"/>
      <c r="D25" s="33">
        <f>O25+S25+U25+W25</f>
        <v>446.5</v>
      </c>
      <c r="E25" s="33"/>
      <c r="F25" s="35">
        <f t="shared" si="0"/>
        <v>0</v>
      </c>
      <c r="G25" s="35">
        <f t="shared" si="0"/>
        <v>446.5</v>
      </c>
      <c r="H25" s="35"/>
      <c r="I25" s="41">
        <f t="shared" si="8"/>
        <v>0</v>
      </c>
      <c r="J25" s="41">
        <f t="shared" si="8"/>
        <v>0</v>
      </c>
      <c r="K25" s="41"/>
      <c r="L25" s="42"/>
      <c r="M25" s="42"/>
      <c r="N25" s="42"/>
      <c r="O25" s="42">
        <v>446.5</v>
      </c>
      <c r="P25" s="42"/>
      <c r="Q25" s="42"/>
      <c r="R25" s="42"/>
      <c r="S25" s="42"/>
      <c r="T25" s="42"/>
      <c r="U25" s="42"/>
      <c r="V25" s="42"/>
      <c r="W25" s="42"/>
    </row>
    <row r="26" spans="1:25" ht="18.75">
      <c r="A26" s="47"/>
      <c r="B26" s="48" t="s">
        <v>20</v>
      </c>
      <c r="C26" s="32">
        <f t="shared" ref="C26:D36" si="9">L26+N26+P26+R26+T26+V26</f>
        <v>0</v>
      </c>
      <c r="D26" s="32">
        <f t="shared" si="9"/>
        <v>0</v>
      </c>
      <c r="E26" s="32"/>
      <c r="F26" s="49">
        <f t="shared" si="0"/>
        <v>0</v>
      </c>
      <c r="G26" s="49">
        <f t="shared" si="0"/>
        <v>0</v>
      </c>
      <c r="H26" s="49"/>
      <c r="I26" s="50">
        <f t="shared" si="8"/>
        <v>0</v>
      </c>
      <c r="J26" s="50">
        <f t="shared" si="8"/>
        <v>0</v>
      </c>
      <c r="K26" s="39" t="e">
        <f>J26/I26*100</f>
        <v>#DIV/0!</v>
      </c>
      <c r="L26" s="44">
        <v>0</v>
      </c>
      <c r="M26" s="44"/>
      <c r="N26" s="44">
        <v>0</v>
      </c>
      <c r="O26" s="44"/>
      <c r="P26" s="44">
        <v>0</v>
      </c>
      <c r="Q26" s="44"/>
      <c r="R26" s="44"/>
      <c r="S26" s="44"/>
      <c r="T26" s="44"/>
      <c r="U26" s="44"/>
      <c r="V26" s="44"/>
      <c r="W26" s="44"/>
    </row>
    <row r="27" spans="1:25" ht="37.5">
      <c r="A27" s="51"/>
      <c r="B27" s="90" t="s">
        <v>21</v>
      </c>
      <c r="C27" s="91">
        <f t="shared" si="9"/>
        <v>137.10000000000002</v>
      </c>
      <c r="D27" s="91">
        <f t="shared" si="9"/>
        <v>69.300000000000011</v>
      </c>
      <c r="E27" s="91">
        <f>D27/C27*100</f>
        <v>50.547045951859957</v>
      </c>
      <c r="F27" s="91">
        <f t="shared" si="0"/>
        <v>137.10000000000002</v>
      </c>
      <c r="G27" s="91">
        <f t="shared" si="0"/>
        <v>69.300000000000011</v>
      </c>
      <c r="H27" s="91">
        <f>G27/F27*100</f>
        <v>50.547045951859957</v>
      </c>
      <c r="I27" s="92">
        <f t="shared" si="8"/>
        <v>0</v>
      </c>
      <c r="J27" s="92">
        <f t="shared" si="8"/>
        <v>0</v>
      </c>
      <c r="K27" s="92" t="e">
        <f>J27/I27*100</f>
        <v>#DIV/0!</v>
      </c>
      <c r="L27" s="92">
        <f t="shared" ref="L27:Q27" si="10">L29+L30+L31</f>
        <v>45.7</v>
      </c>
      <c r="M27" s="92">
        <f t="shared" si="10"/>
        <v>28.2</v>
      </c>
      <c r="N27" s="92">
        <f t="shared" si="10"/>
        <v>45.7</v>
      </c>
      <c r="O27" s="92">
        <f t="shared" si="10"/>
        <v>10</v>
      </c>
      <c r="P27" s="92">
        <f t="shared" si="10"/>
        <v>45.7</v>
      </c>
      <c r="Q27" s="92">
        <f t="shared" si="10"/>
        <v>31.1</v>
      </c>
      <c r="R27" s="92">
        <f t="shared" ref="R27:W27" si="11">SUM(R29:R31)</f>
        <v>0</v>
      </c>
      <c r="S27" s="92">
        <f t="shared" si="11"/>
        <v>0</v>
      </c>
      <c r="T27" s="92">
        <f t="shared" si="11"/>
        <v>0</v>
      </c>
      <c r="U27" s="92">
        <f t="shared" si="11"/>
        <v>0</v>
      </c>
      <c r="V27" s="92">
        <f t="shared" si="11"/>
        <v>0</v>
      </c>
      <c r="W27" s="92">
        <f t="shared" si="11"/>
        <v>0</v>
      </c>
    </row>
    <row r="28" spans="1:25" ht="18.75">
      <c r="A28" s="53"/>
      <c r="B28" s="48" t="s">
        <v>18</v>
      </c>
      <c r="C28" s="32">
        <f t="shared" si="9"/>
        <v>0</v>
      </c>
      <c r="D28" s="32">
        <f t="shared" si="9"/>
        <v>0</v>
      </c>
      <c r="E28" s="32"/>
      <c r="F28" s="49">
        <f t="shared" si="0"/>
        <v>0</v>
      </c>
      <c r="G28" s="49">
        <f t="shared" si="0"/>
        <v>0</v>
      </c>
      <c r="H28" s="49"/>
      <c r="I28" s="50">
        <f t="shared" si="8"/>
        <v>0</v>
      </c>
      <c r="J28" s="50">
        <f t="shared" si="8"/>
        <v>0</v>
      </c>
      <c r="K28" s="5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5" ht="18.75">
      <c r="A29" s="47"/>
      <c r="B29" s="48" t="s">
        <v>22</v>
      </c>
      <c r="C29" s="32">
        <f t="shared" si="9"/>
        <v>82.4</v>
      </c>
      <c r="D29" s="32">
        <f t="shared" si="9"/>
        <v>39.299999999999997</v>
      </c>
      <c r="E29" s="32">
        <f>D29/C29*100</f>
        <v>47.694174757281552</v>
      </c>
      <c r="F29" s="49">
        <f t="shared" si="0"/>
        <v>82.4</v>
      </c>
      <c r="G29" s="49">
        <f t="shared" si="0"/>
        <v>39.299999999999997</v>
      </c>
      <c r="H29" s="49">
        <f>G29/F29*100</f>
        <v>47.694174757281552</v>
      </c>
      <c r="I29" s="50">
        <f t="shared" si="8"/>
        <v>0</v>
      </c>
      <c r="J29" s="50">
        <f t="shared" si="8"/>
        <v>0</v>
      </c>
      <c r="K29" s="50"/>
      <c r="L29" s="44">
        <v>27.5</v>
      </c>
      <c r="M29" s="44">
        <v>17.2</v>
      </c>
      <c r="N29" s="44">
        <v>27.5</v>
      </c>
      <c r="O29" s="44">
        <v>0</v>
      </c>
      <c r="P29" s="44">
        <v>27.4</v>
      </c>
      <c r="Q29" s="44">
        <v>22.1</v>
      </c>
      <c r="R29" s="44"/>
      <c r="S29" s="44"/>
      <c r="T29" s="44"/>
      <c r="U29" s="44"/>
      <c r="V29" s="44"/>
      <c r="W29" s="44"/>
    </row>
    <row r="30" spans="1:25" ht="18.75">
      <c r="A30" s="47"/>
      <c r="B30" s="48" t="s">
        <v>23</v>
      </c>
      <c r="C30" s="32">
        <f t="shared" si="9"/>
        <v>54.7</v>
      </c>
      <c r="D30" s="32">
        <f t="shared" si="9"/>
        <v>30</v>
      </c>
      <c r="E30" s="32">
        <f>D30/C30*100</f>
        <v>54.844606946983546</v>
      </c>
      <c r="F30" s="49">
        <f t="shared" si="0"/>
        <v>54.7</v>
      </c>
      <c r="G30" s="49">
        <f t="shared" si="0"/>
        <v>30</v>
      </c>
      <c r="H30" s="49">
        <f>G30/F30*100</f>
        <v>54.844606946983546</v>
      </c>
      <c r="I30" s="50">
        <f t="shared" si="8"/>
        <v>0</v>
      </c>
      <c r="J30" s="50">
        <f t="shared" si="8"/>
        <v>0</v>
      </c>
      <c r="K30" s="50"/>
      <c r="L30" s="44">
        <v>18.2</v>
      </c>
      <c r="M30" s="44">
        <v>11</v>
      </c>
      <c r="N30" s="44">
        <v>18.2</v>
      </c>
      <c r="O30" s="44">
        <v>10</v>
      </c>
      <c r="P30" s="44">
        <v>18.3</v>
      </c>
      <c r="Q30" s="44">
        <v>9</v>
      </c>
      <c r="R30" s="44"/>
      <c r="S30" s="44"/>
      <c r="T30" s="44"/>
      <c r="U30" s="44"/>
      <c r="V30" s="44"/>
      <c r="W30" s="44"/>
    </row>
    <row r="31" spans="1:25" ht="18.75">
      <c r="A31" s="53"/>
      <c r="B31" s="48" t="s">
        <v>24</v>
      </c>
      <c r="C31" s="32">
        <f t="shared" si="9"/>
        <v>0</v>
      </c>
      <c r="D31" s="32">
        <f t="shared" si="9"/>
        <v>0</v>
      </c>
      <c r="E31" s="32"/>
      <c r="F31" s="49">
        <f t="shared" si="0"/>
        <v>0</v>
      </c>
      <c r="G31" s="49">
        <f t="shared" si="0"/>
        <v>0</v>
      </c>
      <c r="H31" s="49"/>
      <c r="I31" s="50">
        <f t="shared" si="8"/>
        <v>0</v>
      </c>
      <c r="J31" s="50">
        <f t="shared" si="8"/>
        <v>0</v>
      </c>
      <c r="K31" s="50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Y31" s="110"/>
    </row>
    <row r="32" spans="1:25" ht="37.5">
      <c r="A32" s="51"/>
      <c r="B32" s="76" t="s">
        <v>71</v>
      </c>
      <c r="C32" s="73">
        <f t="shared" si="9"/>
        <v>1325.6</v>
      </c>
      <c r="D32" s="73">
        <f t="shared" si="9"/>
        <v>1279</v>
      </c>
      <c r="E32" s="73">
        <f>D32/C32*100</f>
        <v>96.484610742305378</v>
      </c>
      <c r="F32" s="73">
        <f t="shared" si="0"/>
        <v>905.6</v>
      </c>
      <c r="G32" s="73">
        <f t="shared" si="0"/>
        <v>902.5</v>
      </c>
      <c r="H32" s="73">
        <f>G32/F32*100</f>
        <v>99.657685512367493</v>
      </c>
      <c r="I32" s="74">
        <f t="shared" si="8"/>
        <v>420</v>
      </c>
      <c r="J32" s="74">
        <f t="shared" si="8"/>
        <v>376.5</v>
      </c>
      <c r="K32" s="74">
        <f t="shared" ref="K32:K40" si="12">J32/I32*100</f>
        <v>89.642857142857153</v>
      </c>
      <c r="L32" s="74">
        <f t="shared" ref="L32:Q32" si="13">L33+L34+L35+L36</f>
        <v>301.8</v>
      </c>
      <c r="M32" s="74">
        <f t="shared" si="13"/>
        <v>184.8</v>
      </c>
      <c r="N32" s="74">
        <f t="shared" si="13"/>
        <v>301.8</v>
      </c>
      <c r="O32" s="74">
        <f t="shared" si="13"/>
        <v>304</v>
      </c>
      <c r="P32" s="74">
        <f t="shared" si="13"/>
        <v>302</v>
      </c>
      <c r="Q32" s="74">
        <f t="shared" si="13"/>
        <v>413.70000000000005</v>
      </c>
      <c r="R32" s="74">
        <f t="shared" ref="R32:W32" si="14">R33+R34+R35</f>
        <v>140</v>
      </c>
      <c r="S32" s="74">
        <f t="shared" si="14"/>
        <v>129.5</v>
      </c>
      <c r="T32" s="74">
        <f t="shared" si="14"/>
        <v>140</v>
      </c>
      <c r="U32" s="74">
        <f t="shared" si="14"/>
        <v>121.7</v>
      </c>
      <c r="V32" s="74">
        <f t="shared" si="14"/>
        <v>140</v>
      </c>
      <c r="W32" s="74">
        <f t="shared" si="14"/>
        <v>125.30000000000001</v>
      </c>
      <c r="Y32" s="109"/>
    </row>
    <row r="33" spans="1:25" ht="18.75">
      <c r="A33" s="47"/>
      <c r="B33" s="54" t="s">
        <v>25</v>
      </c>
      <c r="C33" s="32">
        <f t="shared" si="9"/>
        <v>540</v>
      </c>
      <c r="D33" s="32">
        <f t="shared" si="9"/>
        <v>538.1</v>
      </c>
      <c r="E33" s="32">
        <f>D33/C33*100</f>
        <v>99.648148148148152</v>
      </c>
      <c r="F33" s="49">
        <f t="shared" si="0"/>
        <v>180</v>
      </c>
      <c r="G33" s="49">
        <f t="shared" si="0"/>
        <v>178.4</v>
      </c>
      <c r="H33" s="49">
        <f>G33/F33*100</f>
        <v>99.111111111111114</v>
      </c>
      <c r="I33" s="50">
        <f t="shared" si="8"/>
        <v>360</v>
      </c>
      <c r="J33" s="50">
        <f t="shared" si="8"/>
        <v>359.70000000000005</v>
      </c>
      <c r="K33" s="50">
        <f t="shared" si="12"/>
        <v>99.916666666666671</v>
      </c>
      <c r="L33" s="44">
        <v>60</v>
      </c>
      <c r="M33" s="44">
        <v>59.4</v>
      </c>
      <c r="N33" s="44">
        <v>60</v>
      </c>
      <c r="O33" s="44">
        <v>59.1</v>
      </c>
      <c r="P33" s="44">
        <v>60</v>
      </c>
      <c r="Q33" s="44">
        <v>59.9</v>
      </c>
      <c r="R33" s="44">
        <v>120</v>
      </c>
      <c r="S33" s="44">
        <f>119+3.9</f>
        <v>122.9</v>
      </c>
      <c r="T33" s="44">
        <v>120</v>
      </c>
      <c r="U33" s="44">
        <f>112.9+4.3</f>
        <v>117.2</v>
      </c>
      <c r="V33" s="44">
        <v>120</v>
      </c>
      <c r="W33" s="44">
        <f>116.2+3.4</f>
        <v>119.60000000000001</v>
      </c>
      <c r="Y33" s="109"/>
    </row>
    <row r="34" spans="1:25" ht="18.75">
      <c r="A34" s="47"/>
      <c r="B34" s="54" t="s">
        <v>26</v>
      </c>
      <c r="C34" s="32">
        <f t="shared" si="9"/>
        <v>28.6</v>
      </c>
      <c r="D34" s="32">
        <f t="shared" si="9"/>
        <v>18.100000000000001</v>
      </c>
      <c r="E34" s="32">
        <f>D34/C34*100</f>
        <v>63.286713286713294</v>
      </c>
      <c r="F34" s="49">
        <f t="shared" si="0"/>
        <v>9.1</v>
      </c>
      <c r="G34" s="49">
        <f t="shared" si="0"/>
        <v>7</v>
      </c>
      <c r="H34" s="49">
        <f>G34/F34*100</f>
        <v>76.923076923076934</v>
      </c>
      <c r="I34" s="50">
        <f t="shared" si="8"/>
        <v>19.5</v>
      </c>
      <c r="J34" s="50">
        <f t="shared" si="8"/>
        <v>11.1</v>
      </c>
      <c r="K34" s="50">
        <f t="shared" si="12"/>
        <v>56.92307692307692</v>
      </c>
      <c r="L34" s="44">
        <v>3</v>
      </c>
      <c r="M34" s="44">
        <v>3</v>
      </c>
      <c r="N34" s="44">
        <v>3</v>
      </c>
      <c r="O34" s="44">
        <v>2</v>
      </c>
      <c r="P34" s="44">
        <v>3.1</v>
      </c>
      <c r="Q34" s="44">
        <v>2</v>
      </c>
      <c r="R34" s="44">
        <v>6.5</v>
      </c>
      <c r="S34" s="44">
        <v>6.6</v>
      </c>
      <c r="T34" s="44">
        <v>6.5</v>
      </c>
      <c r="U34" s="44">
        <v>4.5</v>
      </c>
      <c r="V34" s="44">
        <v>6.5</v>
      </c>
      <c r="W34" s="44">
        <v>0</v>
      </c>
      <c r="Y34" s="109" t="s">
        <v>76</v>
      </c>
    </row>
    <row r="35" spans="1:25" ht="18.75">
      <c r="A35" s="47"/>
      <c r="B35" s="54" t="s">
        <v>27</v>
      </c>
      <c r="C35" s="32">
        <f t="shared" si="9"/>
        <v>112.19999999999999</v>
      </c>
      <c r="D35" s="32">
        <f t="shared" si="9"/>
        <v>54.7</v>
      </c>
      <c r="E35" s="32">
        <f>D35/C35*100</f>
        <v>48.752228163992875</v>
      </c>
      <c r="F35" s="49">
        <f t="shared" si="0"/>
        <v>71.699999999999989</v>
      </c>
      <c r="G35" s="49">
        <f t="shared" si="0"/>
        <v>49</v>
      </c>
      <c r="H35" s="49">
        <f>G35/F35*100</f>
        <v>68.340306834030699</v>
      </c>
      <c r="I35" s="50">
        <f t="shared" si="8"/>
        <v>40.5</v>
      </c>
      <c r="J35" s="50">
        <f t="shared" si="8"/>
        <v>5.7</v>
      </c>
      <c r="K35" s="50">
        <f t="shared" si="12"/>
        <v>14.074074074074074</v>
      </c>
      <c r="L35" s="44">
        <v>23.9</v>
      </c>
      <c r="M35" s="44">
        <v>3</v>
      </c>
      <c r="N35" s="44">
        <v>23.9</v>
      </c>
      <c r="O35" s="44">
        <v>30</v>
      </c>
      <c r="P35" s="44">
        <v>23.9</v>
      </c>
      <c r="Q35" s="44">
        <v>16</v>
      </c>
      <c r="R35" s="44">
        <v>13.5</v>
      </c>
      <c r="S35" s="44"/>
      <c r="T35" s="44">
        <v>13.5</v>
      </c>
      <c r="U35" s="44"/>
      <c r="V35" s="44">
        <v>13.5</v>
      </c>
      <c r="W35" s="44">
        <v>5.7</v>
      </c>
      <c r="Y35" s="109" t="s">
        <v>78</v>
      </c>
    </row>
    <row r="36" spans="1:25" ht="31.5">
      <c r="A36" s="55"/>
      <c r="B36" s="78" t="s">
        <v>62</v>
      </c>
      <c r="C36" s="73">
        <f t="shared" si="9"/>
        <v>1231.1099999999999</v>
      </c>
      <c r="D36" s="73">
        <f t="shared" si="9"/>
        <v>1937.6000000000001</v>
      </c>
      <c r="E36" s="73">
        <f>D36/C36*100</f>
        <v>157.38642363395635</v>
      </c>
      <c r="F36" s="73">
        <f t="shared" si="0"/>
        <v>644.79999999999995</v>
      </c>
      <c r="G36" s="73">
        <f t="shared" si="0"/>
        <v>668.1</v>
      </c>
      <c r="H36" s="73">
        <f>G36/F36*100</f>
        <v>103.61352357320099</v>
      </c>
      <c r="I36" s="74">
        <f t="shared" si="8"/>
        <v>586.30999999999995</v>
      </c>
      <c r="J36" s="74">
        <f t="shared" si="8"/>
        <v>1269.5</v>
      </c>
      <c r="K36" s="74">
        <f t="shared" si="12"/>
        <v>216.52368201122277</v>
      </c>
      <c r="L36" s="74">
        <v>214.9</v>
      </c>
      <c r="M36" s="74">
        <v>119.4</v>
      </c>
      <c r="N36" s="74">
        <v>214.9</v>
      </c>
      <c r="O36" s="74">
        <v>212.9</v>
      </c>
      <c r="P36" s="74">
        <v>215</v>
      </c>
      <c r="Q36" s="74">
        <v>335.8</v>
      </c>
      <c r="R36" s="74">
        <f>SUM(R38:R41)</f>
        <v>195.39999999999998</v>
      </c>
      <c r="S36" s="74">
        <v>727.6</v>
      </c>
      <c r="T36" s="74">
        <f>SUM(T38:T41)</f>
        <v>195.41000000000003</v>
      </c>
      <c r="U36" s="74">
        <v>304.10000000000002</v>
      </c>
      <c r="V36" s="74">
        <f>SUM(V38:V41)</f>
        <v>195.5</v>
      </c>
      <c r="W36" s="74">
        <v>237.8</v>
      </c>
      <c r="Y36" s="109"/>
    </row>
    <row r="37" spans="1:25" ht="15.75">
      <c r="A37" s="55"/>
      <c r="B37" s="56" t="s">
        <v>64</v>
      </c>
      <c r="C37" s="57"/>
      <c r="D37" s="57"/>
      <c r="E37" s="57"/>
      <c r="F37" s="57"/>
      <c r="G37" s="57"/>
      <c r="H37" s="57"/>
      <c r="I37" s="93">
        <f t="shared" si="8"/>
        <v>60</v>
      </c>
      <c r="J37" s="93">
        <f t="shared" si="8"/>
        <v>66</v>
      </c>
      <c r="K37" s="58">
        <f t="shared" si="12"/>
        <v>110.00000000000001</v>
      </c>
      <c r="L37" s="58"/>
      <c r="M37" s="58"/>
      <c r="N37" s="58"/>
      <c r="O37" s="58"/>
      <c r="P37" s="58"/>
      <c r="Q37" s="58"/>
      <c r="R37" s="58">
        <v>20</v>
      </c>
      <c r="S37" s="58">
        <v>22</v>
      </c>
      <c r="T37" s="58">
        <v>20</v>
      </c>
      <c r="U37" s="58">
        <v>22</v>
      </c>
      <c r="V37" s="58">
        <v>20</v>
      </c>
      <c r="W37" s="58">
        <v>22</v>
      </c>
      <c r="Y37" s="109"/>
    </row>
    <row r="38" spans="1:25" ht="15.75">
      <c r="A38" s="55"/>
      <c r="B38" s="56" t="s">
        <v>65</v>
      </c>
      <c r="C38" s="57"/>
      <c r="D38" s="57"/>
      <c r="E38" s="57"/>
      <c r="F38" s="57"/>
      <c r="G38" s="57"/>
      <c r="H38" s="57"/>
      <c r="I38" s="93">
        <f t="shared" si="8"/>
        <v>70.5</v>
      </c>
      <c r="J38" s="93">
        <f t="shared" si="8"/>
        <v>70.5</v>
      </c>
      <c r="K38" s="58">
        <f t="shared" si="12"/>
        <v>100</v>
      </c>
      <c r="L38" s="58"/>
      <c r="M38" s="58"/>
      <c r="N38" s="58"/>
      <c r="O38" s="58"/>
      <c r="P38" s="58"/>
      <c r="Q38" s="58"/>
      <c r="R38" s="58">
        <v>23.5</v>
      </c>
      <c r="S38" s="58">
        <v>23.5</v>
      </c>
      <c r="T38" s="58">
        <v>23.5</v>
      </c>
      <c r="U38" s="58">
        <v>23.5</v>
      </c>
      <c r="V38" s="58">
        <v>23.5</v>
      </c>
      <c r="W38" s="58">
        <v>23.5</v>
      </c>
      <c r="Y38" s="109"/>
    </row>
    <row r="39" spans="1:25" ht="15.75">
      <c r="A39" s="55"/>
      <c r="B39" s="56" t="s">
        <v>67</v>
      </c>
      <c r="C39" s="57"/>
      <c r="D39" s="57"/>
      <c r="E39" s="57"/>
      <c r="F39" s="57"/>
      <c r="G39" s="57"/>
      <c r="H39" s="57"/>
      <c r="I39" s="93">
        <f t="shared" si="8"/>
        <v>66.110000000000014</v>
      </c>
      <c r="J39" s="93">
        <f t="shared" si="8"/>
        <v>121.5</v>
      </c>
      <c r="K39" s="58">
        <f t="shared" si="12"/>
        <v>183.78460142187259</v>
      </c>
      <c r="L39" s="58"/>
      <c r="M39" s="58"/>
      <c r="N39" s="58"/>
      <c r="O39" s="58"/>
      <c r="P39" s="58"/>
      <c r="Q39" s="58"/>
      <c r="R39" s="58">
        <v>22</v>
      </c>
      <c r="S39" s="58">
        <v>81</v>
      </c>
      <c r="T39" s="58">
        <v>22.01</v>
      </c>
      <c r="U39" s="58">
        <v>0</v>
      </c>
      <c r="V39" s="58">
        <v>22.1</v>
      </c>
      <c r="W39" s="58">
        <v>40.5</v>
      </c>
      <c r="Y39" s="109" t="s">
        <v>77</v>
      </c>
    </row>
    <row r="40" spans="1:25" ht="15.75">
      <c r="A40" s="55"/>
      <c r="B40" s="56" t="s">
        <v>68</v>
      </c>
      <c r="C40" s="57"/>
      <c r="D40" s="57"/>
      <c r="E40" s="57"/>
      <c r="F40" s="57"/>
      <c r="G40" s="57"/>
      <c r="H40" s="57"/>
      <c r="I40" s="93">
        <f t="shared" si="8"/>
        <v>342.6</v>
      </c>
      <c r="J40" s="93">
        <f t="shared" si="8"/>
        <v>176.1</v>
      </c>
      <c r="K40" s="58">
        <f t="shared" si="12"/>
        <v>51.401050788091062</v>
      </c>
      <c r="L40" s="58"/>
      <c r="M40" s="58"/>
      <c r="N40" s="58"/>
      <c r="O40" s="58"/>
      <c r="P40" s="58"/>
      <c r="Q40" s="58"/>
      <c r="R40" s="58">
        <v>114.2</v>
      </c>
      <c r="S40" s="58">
        <v>58.5</v>
      </c>
      <c r="T40" s="58">
        <v>114.2</v>
      </c>
      <c r="U40" s="58">
        <v>56.1</v>
      </c>
      <c r="V40" s="58">
        <v>114.2</v>
      </c>
      <c r="W40" s="58">
        <v>61.5</v>
      </c>
      <c r="Y40" s="109" t="s">
        <v>79</v>
      </c>
    </row>
    <row r="41" spans="1:25" ht="15.75">
      <c r="A41" s="55"/>
      <c r="B41" s="56" t="s">
        <v>66</v>
      </c>
      <c r="C41" s="57"/>
      <c r="D41" s="57"/>
      <c r="E41" s="57"/>
      <c r="F41" s="57"/>
      <c r="G41" s="57"/>
      <c r="H41" s="57"/>
      <c r="I41" s="93">
        <f t="shared" si="8"/>
        <v>107.10000000000001</v>
      </c>
      <c r="J41" s="93">
        <f t="shared" si="8"/>
        <v>56.1</v>
      </c>
      <c r="K41" s="58"/>
      <c r="L41" s="58"/>
      <c r="M41" s="58"/>
      <c r="N41" s="58"/>
      <c r="O41" s="58"/>
      <c r="P41" s="58"/>
      <c r="Q41" s="58"/>
      <c r="R41" s="58">
        <v>35.700000000000003</v>
      </c>
      <c r="S41" s="58"/>
      <c r="T41" s="58">
        <v>35.700000000000003</v>
      </c>
      <c r="U41" s="58">
        <v>16.399999999999999</v>
      </c>
      <c r="V41" s="58">
        <v>35.700000000000003</v>
      </c>
      <c r="W41" s="58">
        <v>39.700000000000003</v>
      </c>
      <c r="Y41" s="109"/>
    </row>
    <row r="42" spans="1:25" ht="18.75">
      <c r="A42" s="51"/>
      <c r="B42" s="76" t="s">
        <v>80</v>
      </c>
      <c r="C42" s="73">
        <f t="shared" ref="C42:D44" si="15">L42+N42+P42+R42+T42+V42</f>
        <v>0</v>
      </c>
      <c r="D42" s="73">
        <f t="shared" si="15"/>
        <v>292.60000000000002</v>
      </c>
      <c r="E42" s="73">
        <v>0</v>
      </c>
      <c r="F42" s="73">
        <f t="shared" ref="F42:G44" si="16">L42+N42+P42</f>
        <v>0</v>
      </c>
      <c r="G42" s="73">
        <f t="shared" si="16"/>
        <v>0</v>
      </c>
      <c r="H42" s="73"/>
      <c r="I42" s="74">
        <f t="shared" si="8"/>
        <v>0</v>
      </c>
      <c r="J42" s="74">
        <f t="shared" si="8"/>
        <v>292.60000000000002</v>
      </c>
      <c r="K42" s="79"/>
      <c r="L42" s="74">
        <v>0</v>
      </c>
      <c r="M42" s="74"/>
      <c r="N42" s="74">
        <v>0</v>
      </c>
      <c r="O42" s="74"/>
      <c r="P42" s="74">
        <v>0</v>
      </c>
      <c r="Q42" s="74"/>
      <c r="R42" s="74"/>
      <c r="S42" s="74">
        <v>46.1</v>
      </c>
      <c r="T42" s="74"/>
      <c r="U42" s="74">
        <v>107</v>
      </c>
      <c r="V42" s="74"/>
      <c r="W42" s="74">
        <v>139.5</v>
      </c>
      <c r="Y42" s="110"/>
    </row>
    <row r="43" spans="1:25" ht="18.75">
      <c r="A43" s="51"/>
      <c r="B43" s="52" t="s">
        <v>29</v>
      </c>
      <c r="C43" s="49">
        <f t="shared" si="15"/>
        <v>410.2</v>
      </c>
      <c r="D43" s="49">
        <f t="shared" si="15"/>
        <v>0</v>
      </c>
      <c r="E43" s="49">
        <f>D43/C43*100</f>
        <v>0</v>
      </c>
      <c r="F43" s="49">
        <f t="shared" si="16"/>
        <v>410.2</v>
      </c>
      <c r="G43" s="49">
        <f t="shared" si="16"/>
        <v>0</v>
      </c>
      <c r="H43" s="49">
        <f>G43/F43*100</f>
        <v>0</v>
      </c>
      <c r="I43" s="50">
        <f t="shared" si="8"/>
        <v>0</v>
      </c>
      <c r="J43" s="50">
        <f t="shared" si="8"/>
        <v>0</v>
      </c>
      <c r="K43" s="50" t="e">
        <f>J43/I43*100</f>
        <v>#DIV/0!</v>
      </c>
      <c r="L43" s="50">
        <v>136.69999999999999</v>
      </c>
      <c r="M43" s="50"/>
      <c r="N43" s="50">
        <v>136.69999999999999</v>
      </c>
      <c r="O43" s="50"/>
      <c r="P43" s="50">
        <v>136.80000000000001</v>
      </c>
      <c r="Q43" s="50"/>
      <c r="R43" s="50"/>
      <c r="S43" s="50"/>
      <c r="T43" s="50"/>
      <c r="U43" s="50"/>
      <c r="V43" s="50"/>
      <c r="W43" s="50"/>
      <c r="Y43" s="110"/>
    </row>
    <row r="44" spans="1:25" ht="37.5">
      <c r="A44" s="47"/>
      <c r="B44" s="77" t="s">
        <v>69</v>
      </c>
      <c r="C44" s="72">
        <f t="shared" si="15"/>
        <v>3339.6</v>
      </c>
      <c r="D44" s="72">
        <f t="shared" si="15"/>
        <v>3602</v>
      </c>
      <c r="E44" s="72">
        <f>D44/C44*100</f>
        <v>107.85722841058809</v>
      </c>
      <c r="F44" s="73">
        <f t="shared" si="16"/>
        <v>868</v>
      </c>
      <c r="G44" s="73">
        <f t="shared" si="16"/>
        <v>1198.9000000000001</v>
      </c>
      <c r="H44" s="73">
        <f>G44/F44*100</f>
        <v>138.12211981566821</v>
      </c>
      <c r="I44" s="74">
        <f t="shared" si="8"/>
        <v>2471.6</v>
      </c>
      <c r="J44" s="74">
        <f t="shared" si="8"/>
        <v>2403.1000000000004</v>
      </c>
      <c r="K44" s="74">
        <f>J44/I44*100</f>
        <v>97.228515941090805</v>
      </c>
      <c r="L44" s="74">
        <v>289.3</v>
      </c>
      <c r="M44" s="74">
        <v>407.9</v>
      </c>
      <c r="N44" s="74">
        <v>289.3</v>
      </c>
      <c r="O44" s="74">
        <v>463</v>
      </c>
      <c r="P44" s="74">
        <v>289.39999999999998</v>
      </c>
      <c r="Q44" s="74">
        <v>328</v>
      </c>
      <c r="R44" s="74">
        <f>R45+R46</f>
        <v>823.9</v>
      </c>
      <c r="S44" s="74">
        <v>793.2</v>
      </c>
      <c r="T44" s="74">
        <f>T45+T46</f>
        <v>823.8</v>
      </c>
      <c r="U44" s="74">
        <v>790.1</v>
      </c>
      <c r="V44" s="74">
        <f>V45+V46</f>
        <v>823.9</v>
      </c>
      <c r="W44" s="74">
        <v>819.8</v>
      </c>
    </row>
    <row r="45" spans="1:25" ht="15.75">
      <c r="A45" s="59"/>
      <c r="B45" s="56" t="s">
        <v>63</v>
      </c>
      <c r="C45" s="57"/>
      <c r="D45" s="57"/>
      <c r="E45" s="60"/>
      <c r="F45" s="60"/>
      <c r="G45" s="60"/>
      <c r="H45" s="60"/>
      <c r="I45" s="93">
        <f t="shared" si="8"/>
        <v>1200</v>
      </c>
      <c r="J45" s="93">
        <f t="shared" si="8"/>
        <v>318.60000000000002</v>
      </c>
      <c r="K45" s="58">
        <f>J45/I45*100</f>
        <v>26.55</v>
      </c>
      <c r="L45" s="58"/>
      <c r="M45" s="58"/>
      <c r="N45" s="58"/>
      <c r="O45" s="58"/>
      <c r="P45" s="58"/>
      <c r="Q45" s="58"/>
      <c r="R45" s="58">
        <v>400</v>
      </c>
      <c r="S45" s="58">
        <v>259.3</v>
      </c>
      <c r="T45" s="58">
        <v>400</v>
      </c>
      <c r="U45" s="58">
        <v>0</v>
      </c>
      <c r="V45" s="58">
        <v>400</v>
      </c>
      <c r="W45" s="58">
        <v>59.3</v>
      </c>
    </row>
    <row r="46" spans="1:25" ht="15.75">
      <c r="A46" s="59"/>
      <c r="B46" s="56" t="s">
        <v>75</v>
      </c>
      <c r="C46" s="57"/>
      <c r="D46" s="57"/>
      <c r="E46" s="60"/>
      <c r="F46" s="60"/>
      <c r="G46" s="60"/>
      <c r="H46" s="60"/>
      <c r="I46" s="93">
        <f t="shared" si="8"/>
        <v>1271.5999999999999</v>
      </c>
      <c r="J46" s="93">
        <f t="shared" si="8"/>
        <v>1348.6</v>
      </c>
      <c r="K46" s="58">
        <f>J46/I46*100</f>
        <v>106.05536332179931</v>
      </c>
      <c r="L46" s="58"/>
      <c r="M46" s="58"/>
      <c r="N46" s="58"/>
      <c r="O46" s="58"/>
      <c r="P46" s="58"/>
      <c r="Q46" s="58"/>
      <c r="R46" s="58">
        <v>423.9</v>
      </c>
      <c r="S46" s="58">
        <v>433.5</v>
      </c>
      <c r="T46" s="58">
        <v>423.8</v>
      </c>
      <c r="U46" s="58">
        <v>442.8</v>
      </c>
      <c r="V46" s="58">
        <v>423.9</v>
      </c>
      <c r="W46" s="58">
        <v>472.3</v>
      </c>
    </row>
    <row r="47" spans="1:25" ht="15.75">
      <c r="A47" s="86"/>
      <c r="B47" s="21" t="s">
        <v>54</v>
      </c>
      <c r="C47" s="87"/>
      <c r="D47" s="87"/>
      <c r="E47" s="88"/>
      <c r="F47" s="88"/>
      <c r="G47" s="88"/>
      <c r="H47" s="88"/>
      <c r="I47" s="41">
        <f>R47+T47+V47</f>
        <v>0</v>
      </c>
      <c r="J47" s="41">
        <f>S47+U47+W47</f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</row>
    <row r="48" spans="1:25" ht="37.5">
      <c r="A48" s="61" t="s">
        <v>28</v>
      </c>
      <c r="B48" s="8" t="s">
        <v>52</v>
      </c>
      <c r="C48" s="49">
        <f>L48+N48+P48+R48+T48+V48</f>
        <v>87.790000000005421</v>
      </c>
      <c r="D48" s="49">
        <f>M48+O48+Q48+S48+U48+W48</f>
        <v>-74.300000000004275</v>
      </c>
      <c r="E48" s="49">
        <f>D48/C48*100</f>
        <v>-84.633785169153313</v>
      </c>
      <c r="F48" s="49">
        <f>L48+N48+P48</f>
        <v>101.09999999999945</v>
      </c>
      <c r="G48" s="49">
        <f>M48+O48+Q48</f>
        <v>20.399999999999181</v>
      </c>
      <c r="H48" s="49">
        <f>G48/F48*100</f>
        <v>20.178041543026008</v>
      </c>
      <c r="I48" s="50">
        <f t="shared" si="8"/>
        <v>-13.309999999994034</v>
      </c>
      <c r="J48" s="50">
        <f t="shared" si="8"/>
        <v>-94.700000000003456</v>
      </c>
      <c r="K48" s="50">
        <f>J48/I48*100</f>
        <v>711.49511645413907</v>
      </c>
      <c r="L48" s="50">
        <f t="shared" ref="L48:W48" si="17">L8-L13</f>
        <v>43.699999999999818</v>
      </c>
      <c r="M48" s="50">
        <f t="shared" si="17"/>
        <v>19.099999999999909</v>
      </c>
      <c r="N48" s="50">
        <f t="shared" si="17"/>
        <v>38.899999999999636</v>
      </c>
      <c r="O48" s="50">
        <f t="shared" si="17"/>
        <v>-19.5</v>
      </c>
      <c r="P48" s="50">
        <f t="shared" si="17"/>
        <v>18.5</v>
      </c>
      <c r="Q48" s="50">
        <f t="shared" si="17"/>
        <v>20.799999999999272</v>
      </c>
      <c r="R48" s="50">
        <f t="shared" si="17"/>
        <v>-2.6999999999970896</v>
      </c>
      <c r="S48" s="50">
        <f>S8-S13</f>
        <v>-12.100000000002183</v>
      </c>
      <c r="T48" s="50">
        <f t="shared" si="17"/>
        <v>-4.7099999999973079</v>
      </c>
      <c r="U48" s="50">
        <f t="shared" si="17"/>
        <v>-76.5</v>
      </c>
      <c r="V48" s="50">
        <f t="shared" si="17"/>
        <v>-5.8999999999996362</v>
      </c>
      <c r="W48" s="50">
        <f t="shared" si="17"/>
        <v>-6.1000000000012733</v>
      </c>
    </row>
    <row r="49" spans="1:26" ht="18.75">
      <c r="A49" s="24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6"/>
      <c r="S49" s="46"/>
      <c r="T49" s="46"/>
      <c r="U49" s="46"/>
      <c r="V49" s="46"/>
      <c r="W49" s="46"/>
    </row>
    <row r="50" spans="1:26" ht="18.75">
      <c r="A50" s="24"/>
      <c r="B50" s="14" t="s">
        <v>35</v>
      </c>
      <c r="C50" s="2"/>
      <c r="D50" s="2"/>
      <c r="E50" s="2"/>
      <c r="F50" s="2"/>
      <c r="G50" s="2"/>
      <c r="H50" s="2"/>
      <c r="I50" s="2"/>
      <c r="J50" s="2"/>
      <c r="K50" s="2"/>
      <c r="L50" s="15"/>
      <c r="M50" s="2" t="s">
        <v>36</v>
      </c>
      <c r="N50" s="2"/>
      <c r="O50" s="2"/>
      <c r="P50" s="2"/>
      <c r="Q50" s="2"/>
      <c r="R50" s="46"/>
      <c r="S50" s="46"/>
      <c r="T50" s="46"/>
      <c r="U50" s="46"/>
      <c r="V50" s="65" t="s">
        <v>51</v>
      </c>
      <c r="W50" s="46"/>
    </row>
    <row r="51" spans="1:26" ht="18.75">
      <c r="A51" s="24"/>
      <c r="B51" s="14"/>
      <c r="C51" s="2"/>
      <c r="D51" s="2"/>
      <c r="E51" s="2"/>
      <c r="F51" s="2"/>
      <c r="G51" s="2"/>
      <c r="H51" s="2"/>
      <c r="I51" s="2"/>
      <c r="J51" s="2"/>
      <c r="K51" s="2"/>
      <c r="L51" s="16" t="s">
        <v>31</v>
      </c>
      <c r="M51" s="2"/>
      <c r="N51" s="2"/>
      <c r="O51" s="2"/>
      <c r="P51" s="2"/>
      <c r="Q51" s="2"/>
      <c r="R51" s="46"/>
      <c r="S51" s="46"/>
      <c r="T51" s="46"/>
      <c r="U51" s="46"/>
      <c r="V51" s="46"/>
      <c r="W51" s="46"/>
    </row>
    <row r="52" spans="1:26" ht="18.75">
      <c r="A52" s="24"/>
      <c r="B52" s="66" t="s">
        <v>37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6"/>
      <c r="S52" s="46"/>
      <c r="T52" s="46"/>
      <c r="U52" s="46"/>
      <c r="V52" s="46"/>
      <c r="W52" s="46"/>
    </row>
    <row r="53" spans="1:26" ht="18.75">
      <c r="A53" s="24"/>
      <c r="B53" s="66" t="s">
        <v>38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6"/>
      <c r="S53" s="80"/>
      <c r="T53" s="80"/>
      <c r="U53" s="80"/>
      <c r="V53" s="80"/>
      <c r="W53" s="80"/>
      <c r="X53" s="80"/>
      <c r="Y53" s="80"/>
      <c r="Z53" s="80"/>
    </row>
    <row r="54" spans="1:26" ht="18.75">
      <c r="A54" s="24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6" ht="18.75">
      <c r="A55" s="24"/>
      <c r="B55" s="14"/>
      <c r="C55" s="2"/>
      <c r="D55" s="2"/>
      <c r="E55" s="2"/>
      <c r="F55" s="2"/>
      <c r="G55" s="2"/>
      <c r="H55" s="2"/>
      <c r="I55" s="2"/>
      <c r="J55" s="94"/>
      <c r="K55" s="2"/>
      <c r="L55" s="2"/>
      <c r="M55" s="2"/>
      <c r="N55" s="2"/>
      <c r="O55" s="2"/>
      <c r="P55" s="2"/>
      <c r="Q55" s="2"/>
    </row>
    <row r="56" spans="1:26" ht="18.75">
      <c r="A56" s="2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6" ht="18.75">
      <c r="A57" s="2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26" ht="18.75">
      <c r="A58" s="2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6" ht="18.75">
      <c r="A59" s="2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6" ht="18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26" ht="18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26" ht="18.75">
      <c r="A62" s="2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6" ht="18.75">
      <c r="A63" s="2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6" ht="18.75">
      <c r="A64" s="2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.75">
      <c r="A65" s="2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.75">
      <c r="A66" s="2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8.75">
      <c r="A67" s="2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8.75">
      <c r="A68" s="2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.75">
      <c r="A69" s="2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8.75" customHeight="1">
      <c r="A70" s="2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.75">
      <c r="A71" s="2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.75">
      <c r="A72" s="2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.75">
      <c r="A73" s="2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.75">
      <c r="A74" s="2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8.75">
      <c r="A75" s="2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.75">
      <c r="A76" s="2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8.75">
      <c r="A77" s="2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8.75">
      <c r="A78" s="2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.75">
      <c r="A79" s="2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.75">
      <c r="A80" s="2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8.75">
      <c r="A81" s="2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8.75">
      <c r="A82" s="2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8.75">
      <c r="A83" s="2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8.75">
      <c r="A84" s="2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8.75">
      <c r="A85" s="2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8.75">
      <c r="A86" s="2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8.75">
      <c r="A87" s="2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.75">
      <c r="A88" s="2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8.75">
      <c r="A89" s="2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8.75">
      <c r="A90" s="2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8.75">
      <c r="A91" s="2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8.75">
      <c r="A92" s="2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8.75">
      <c r="A93" s="2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8.75">
      <c r="A94" s="2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8.75">
      <c r="A95" s="2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8.75">
      <c r="A96" s="2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8.75">
      <c r="A97" s="2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8.75">
      <c r="A98" s="2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8.75">
      <c r="A99" s="2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8.75">
      <c r="A100" s="2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8.75">
      <c r="A101" s="2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.75">
      <c r="A102" s="2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8.75">
      <c r="A103" s="2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8.75">
      <c r="A104" s="2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8.75">
      <c r="A105" s="2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8.75">
      <c r="A106" s="2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8.75">
      <c r="A107" s="2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8.75">
      <c r="A108" s="2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8.75">
      <c r="A109" s="2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8.75">
      <c r="A110" s="2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8.75">
      <c r="A111" s="2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8.75">
      <c r="A112" s="2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8.75">
      <c r="A113" s="2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8.75">
      <c r="A114" s="2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8.75">
      <c r="A115" s="2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8.75">
      <c r="A116" s="2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8.75">
      <c r="A117" s="2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8.75">
      <c r="A118" s="2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8.75">
      <c r="A119" s="2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8.75">
      <c r="A120" s="2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</sheetData>
  <mergeCells count="16">
    <mergeCell ref="T6:U6"/>
    <mergeCell ref="V6:W6"/>
    <mergeCell ref="P1:Q1"/>
    <mergeCell ref="V1:W1"/>
    <mergeCell ref="A2:W2"/>
    <mergeCell ref="A3:W3"/>
    <mergeCell ref="A4:W4"/>
    <mergeCell ref="A6:A7"/>
    <mergeCell ref="B6:B7"/>
    <mergeCell ref="C6:E6"/>
    <mergeCell ref="L6:M6"/>
    <mergeCell ref="N6:O6"/>
    <mergeCell ref="P6:Q6"/>
    <mergeCell ref="R6:S6"/>
    <mergeCell ref="F6:H6"/>
    <mergeCell ref="I6:K6"/>
  </mergeCells>
  <phoneticPr fontId="17" type="noConversion"/>
  <pageMargins left="0.55118110236220474" right="0" top="0.39370078740157483" bottom="0" header="0.51181102362204722" footer="0.35433070866141736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бюдж.1кв.20</vt:lpstr>
      <vt:lpstr>господ. (1кв)</vt:lpstr>
      <vt:lpstr>'господ. (1кв)'!Заголовки_для_печати</vt:lpstr>
    </vt:vector>
  </TitlesOfParts>
  <Company>Gorfin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Komp1</dc:creator>
  <cp:lastModifiedBy>TWO</cp:lastModifiedBy>
  <cp:lastPrinted>2020-04-08T10:19:51Z</cp:lastPrinted>
  <dcterms:created xsi:type="dcterms:W3CDTF">2016-03-23T14:34:44Z</dcterms:created>
  <dcterms:modified xsi:type="dcterms:W3CDTF">2020-04-09T09:54:47Z</dcterms:modified>
</cp:coreProperties>
</file>