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8695" windowHeight="12015"/>
  </bookViews>
  <sheets>
    <sheet name="Дод_1" sheetId="3" r:id="rId1"/>
    <sheet name="Вироб _прогр_сезон" sheetId="2" r:id="rId2"/>
    <sheet name="Річний план  сезон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Titles" localSheetId="2">'Річний план  сезон'!$13:$16</definedName>
    <definedName name="_xlnm.Print_Area" localSheetId="1">'Вироб _прогр_сезон'!$B$1:$AA$212</definedName>
    <definedName name="_xlnm.Print_Area" localSheetId="0">Дод_1!$A$1:$R$123</definedName>
    <definedName name="_xlnm.Print_Area" localSheetId="2">'Річний план  сезон'!$A$2:$S$62</definedName>
    <definedName name="отклонение" localSheetId="1">'[1]Вхідні дані'!#REF!</definedName>
    <definedName name="отклонение" localSheetId="2">'[1]Вхідні дані'!#REF!</definedName>
    <definedName name="отклонение">'[1]Вхідні дані'!#REF!</definedName>
    <definedName name="отклонение_18" localSheetId="1">'[2]Вхідні дані'!#REF!</definedName>
    <definedName name="отклонение_18" localSheetId="2">'[2]Вхідні дані'!#REF!</definedName>
    <definedName name="отклонение_18">'[2]Вхідні дані'!#REF!</definedName>
    <definedName name="пдв" localSheetId="1">'[1]Вхідні дані'!#REF!</definedName>
    <definedName name="пдв" localSheetId="2">'[1]Вхідні дані'!#REF!</definedName>
    <definedName name="пдв">'[1]Вхідні дані'!#REF!</definedName>
    <definedName name="пдв_18" localSheetId="1">'[2]Вхідні дані'!#REF!</definedName>
    <definedName name="пдв_18" localSheetId="2">'[2]Вхідні дані'!#REF!</definedName>
    <definedName name="пдв_18">'[2]Вхідні дані'!#REF!</definedName>
  </definedNames>
  <calcPr calcId="125725"/>
</workbook>
</file>

<file path=xl/calcChain.xml><?xml version="1.0" encoding="utf-8"?>
<calcChain xmlns="http://schemas.openxmlformats.org/spreadsheetml/2006/main">
  <c r="D32" i="3"/>
  <c r="Z109"/>
  <c r="AD95"/>
  <c r="AD94"/>
  <c r="AD93"/>
  <c r="AC89"/>
  <c r="AC88"/>
  <c r="AD89"/>
  <c r="AC87"/>
  <c r="AD88"/>
  <c r="AC86"/>
  <c r="AD79"/>
  <c r="AD82"/>
  <c r="AD81"/>
  <c r="AD78"/>
  <c r="G53"/>
  <c r="D31"/>
  <c r="D22"/>
  <c r="D25"/>
  <c r="W208" i="2"/>
  <c r="W207"/>
  <c r="W206"/>
  <c r="W205"/>
  <c r="W203"/>
  <c r="W195"/>
  <c r="W194"/>
  <c r="W193"/>
  <c r="W192"/>
  <c r="W191"/>
  <c r="W196" s="1"/>
  <c r="W190"/>
  <c r="W179"/>
  <c r="AM169"/>
  <c r="AL169"/>
  <c r="AK169"/>
  <c r="AJ169"/>
  <c r="AI169"/>
  <c r="AH169"/>
  <c r="AG169"/>
  <c r="AF169"/>
  <c r="W162"/>
  <c r="W144"/>
  <c r="W132"/>
  <c r="Z131"/>
  <c r="V131"/>
  <c r="W129"/>
  <c r="W128"/>
  <c r="X127"/>
  <c r="W127"/>
  <c r="X125"/>
  <c r="W124"/>
  <c r="V124"/>
  <c r="W122"/>
  <c r="W121"/>
  <c r="W120"/>
  <c r="W119"/>
  <c r="X118"/>
  <c r="V117"/>
  <c r="W115"/>
  <c r="V111"/>
  <c r="W110"/>
  <c r="W109"/>
  <c r="X109" s="1"/>
  <c r="V109"/>
  <c r="W108"/>
  <c r="V107"/>
  <c r="W106"/>
  <c r="X105"/>
  <c r="W105"/>
  <c r="V105"/>
  <c r="V104"/>
  <c r="V103" s="1"/>
  <c r="Y101"/>
  <c r="X100"/>
  <c r="AA52"/>
  <c r="AA41"/>
  <c r="S41"/>
  <c r="R41"/>
  <c r="Q41"/>
  <c r="Y34"/>
  <c r="M37"/>
  <c r="K37"/>
  <c r="J37"/>
  <c r="I37"/>
  <c r="G37"/>
  <c r="F37"/>
  <c r="E37"/>
  <c r="Y32"/>
  <c r="W32"/>
  <c r="Y30"/>
  <c r="T41"/>
  <c r="Y28"/>
  <c r="X28"/>
  <c r="Y27"/>
  <c r="M38"/>
  <c r="P38" s="1"/>
  <c r="K38"/>
  <c r="J38"/>
  <c r="I38"/>
  <c r="G38"/>
  <c r="F38"/>
  <c r="E38"/>
  <c r="Y26"/>
  <c r="M36"/>
  <c r="P36" s="1"/>
  <c r="K36"/>
  <c r="J36"/>
  <c r="I36"/>
  <c r="G36"/>
  <c r="F36"/>
  <c r="E36"/>
  <c r="AH25"/>
  <c r="Y24"/>
  <c r="AA24"/>
  <c r="Y23"/>
  <c r="Y22"/>
  <c r="Y19"/>
  <c r="Y17"/>
  <c r="V17"/>
  <c r="W17"/>
  <c r="V16"/>
  <c r="Y15"/>
  <c r="Y16" s="1"/>
  <c r="Y14"/>
  <c r="W14"/>
  <c r="V14"/>
  <c r="W13"/>
  <c r="S47" i="1"/>
  <c r="R47"/>
  <c r="Q47"/>
  <c r="P47"/>
  <c r="O47"/>
  <c r="U43"/>
  <c r="V41"/>
  <c r="C35"/>
  <c r="U32"/>
  <c r="W39"/>
  <c r="S45"/>
  <c r="R45"/>
  <c r="Q45"/>
  <c r="P45"/>
  <c r="O45"/>
  <c r="U17"/>
  <c r="H36" i="2" l="1"/>
  <c r="Z28"/>
  <c r="Y21"/>
  <c r="AD100" i="3"/>
  <c r="L38" i="2"/>
  <c r="AD101" i="3"/>
  <c r="AD86"/>
  <c r="AD87"/>
  <c r="Q23"/>
  <c r="AD80"/>
  <c r="AD92"/>
  <c r="AD90" s="1"/>
  <c r="AH14" i="2"/>
  <c r="AI14" s="1"/>
  <c r="X14"/>
  <c r="Z14" s="1"/>
  <c r="AH22"/>
  <c r="AI22" s="1"/>
  <c r="X22"/>
  <c r="Z22" s="1"/>
  <c r="AH23"/>
  <c r="AI23" s="1"/>
  <c r="X23"/>
  <c r="Z23" s="1"/>
  <c r="L36"/>
  <c r="U36" s="1"/>
  <c r="H38"/>
  <c r="AN38" s="1"/>
  <c r="W45"/>
  <c r="W46" s="1"/>
  <c r="V47"/>
  <c r="U37"/>
  <c r="AC16"/>
  <c r="AH19"/>
  <c r="AI19" s="1"/>
  <c r="X19"/>
  <c r="X30"/>
  <c r="Z30" s="1"/>
  <c r="AH30"/>
  <c r="AI30" s="1"/>
  <c r="AH32"/>
  <c r="AI32" s="1"/>
  <c r="X32"/>
  <c r="Z32" s="1"/>
  <c r="X27"/>
  <c r="Z27" s="1"/>
  <c r="L45" i="1"/>
  <c r="N45"/>
  <c r="M47"/>
  <c r="U20"/>
  <c r="U23"/>
  <c r="U13" s="1"/>
  <c r="U42"/>
  <c r="U44" s="1"/>
  <c r="K45"/>
  <c r="M45"/>
  <c r="L47"/>
  <c r="N47"/>
  <c r="U28"/>
  <c r="V28" s="1"/>
  <c r="V39"/>
  <c r="T39"/>
  <c r="U34"/>
  <c r="U36"/>
  <c r="V38"/>
  <c r="U38"/>
  <c r="AD99" i="3" l="1"/>
  <c r="AD84"/>
  <c r="AD98"/>
  <c r="AD77"/>
  <c r="AH34" i="2"/>
  <c r="AI34" s="1"/>
  <c r="X34"/>
  <c r="Z34" s="1"/>
  <c r="AH26"/>
  <c r="AI26" s="1"/>
  <c r="X26"/>
  <c r="AC26"/>
  <c r="AC24"/>
  <c r="AH24"/>
  <c r="AI24" s="1"/>
  <c r="AH17"/>
  <c r="AI17" s="1"/>
  <c r="X17"/>
  <c r="Z17" s="1"/>
  <c r="AH16"/>
  <c r="AI16" s="1"/>
  <c r="AH15"/>
  <c r="AI15" s="1"/>
  <c r="X15"/>
  <c r="W21"/>
  <c r="Z19"/>
  <c r="V19"/>
  <c r="W39"/>
  <c r="W33"/>
  <c r="V33"/>
  <c r="U31" i="1"/>
  <c r="T22"/>
  <c r="U40"/>
  <c r="K47"/>
  <c r="V40"/>
  <c r="V42" s="1"/>
  <c r="X21" i="2" l="1"/>
  <c r="AD97" i="3"/>
  <c r="Z21" i="2"/>
  <c r="AE97" i="3"/>
  <c r="V22" i="2"/>
  <c r="W16"/>
  <c r="V35"/>
  <c r="AC34"/>
  <c r="W34"/>
  <c r="W40"/>
  <c r="AA32"/>
  <c r="W22"/>
  <c r="AA23"/>
  <c r="X16"/>
  <c r="Z15"/>
  <c r="Z16" s="1"/>
  <c r="Z26"/>
  <c r="X24"/>
  <c r="Z24" s="1"/>
  <c r="X36"/>
  <c r="V28"/>
  <c r="V36" s="1"/>
  <c r="AC14"/>
  <c r="AC15" s="1"/>
  <c r="AC17" s="1"/>
  <c r="U38"/>
  <c r="AN36"/>
  <c r="W27"/>
  <c r="W36" s="1"/>
  <c r="AA22"/>
  <c r="U39" i="1"/>
  <c r="W30" i="2" l="1"/>
  <c r="T28" i="1"/>
  <c r="G45"/>
</calcChain>
</file>

<file path=xl/comments1.xml><?xml version="1.0" encoding="utf-8"?>
<comments xmlns="http://schemas.openxmlformats.org/spreadsheetml/2006/main">
  <authors>
    <author>User</author>
    <author>TTI3</author>
  </authors>
  <commentList>
    <comment ref="C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 т.ч. Гуртожитки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без с/б</t>
        </r>
      </text>
    </comment>
    <comment ref="C36" authorId="1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 з гуртожит.
</t>
        </r>
      </text>
    </comment>
    <comment ref="J84" authorId="1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02" authorId="1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104" authorId="1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TTI3</author>
  </authors>
  <commentList>
    <comment ref="I26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 з гуртож.
</t>
        </r>
      </text>
    </comment>
    <comment ref="B32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без гуртож.
</t>
        </r>
      </text>
    </comment>
    <comment ref="B34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U96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% c котел.
</t>
        </r>
      </text>
    </comment>
  </commentList>
</comments>
</file>

<file path=xl/comments3.xml><?xml version="1.0" encoding="utf-8"?>
<comments xmlns="http://schemas.openxmlformats.org/spreadsheetml/2006/main">
  <authors>
    <author>TTI3</author>
  </authors>
  <commentLis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сотч Фактич_себест-ть
</t>
        </r>
      </text>
    </comment>
    <comment ref="G30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 з гуртож.
</t>
        </r>
      </text>
    </commen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реализация
</t>
        </r>
      </text>
    </comment>
    <comment ref="G32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 з гуртож.
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наше без покупного
</t>
        </r>
      </text>
    </comment>
    <comment ref="K36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без гуртож.
</t>
        </r>
      </text>
    </comment>
    <comment ref="E40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з річного плану  на 20
</t>
        </r>
      </text>
    </comment>
    <comment ref="G40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без   собст базі
</t>
        </r>
      </text>
    </comment>
    <comment ref="F41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по березню  2020р.
</t>
        </r>
      </text>
    </comment>
    <comment ref="G41" authorId="0">
      <text>
        <r>
          <rPr>
            <b/>
            <sz val="8"/>
            <color indexed="81"/>
            <rFont val="Tahoma"/>
            <family val="2"/>
            <charset val="204"/>
          </rPr>
          <t>TTI3:</t>
        </r>
        <r>
          <rPr>
            <sz val="8"/>
            <color indexed="81"/>
            <rFont val="Tahoma"/>
            <family val="2"/>
            <charset val="204"/>
          </rPr>
          <t xml:space="preserve">
з гуртож.
</t>
        </r>
      </text>
    </comment>
  </commentList>
</comments>
</file>

<file path=xl/sharedStrings.xml><?xml version="1.0" encoding="utf-8"?>
<sst xmlns="http://schemas.openxmlformats.org/spreadsheetml/2006/main" count="507" uniqueCount="310">
  <si>
    <t>ЗАТВЕРДЖЕНО :</t>
  </si>
  <si>
    <t>Рішення виконкому</t>
  </si>
  <si>
    <t>Павлоградської міської ради</t>
  </si>
  <si>
    <t>від "___"_____201___р. №____</t>
  </si>
  <si>
    <r>
      <t xml:space="preserve">Додаток 2 </t>
    </r>
    <r>
      <rPr>
        <sz val="12"/>
        <rFont val="Times New Roman"/>
        <family val="1"/>
        <charset val="204"/>
      </rPr>
      <t>до Порядку формування тарифів на теплову енергію, її виробництво, транспортування та постачання </t>
    </r>
  </si>
  <si>
    <t xml:space="preserve">РІЧНИЙ ПЛАН ВИРОБНИЦТВА, ТРАНСПОРТУВАННЯ ТА ПОСТАЧАННЯ ТЕПЛОВОЇ ЕНЕРГІЇ </t>
  </si>
  <si>
    <t xml:space="preserve">                                       КП "Павлоградтеплоенерго"</t>
  </si>
  <si>
    <t xml:space="preserve">           на період  2020-2021 р. р.</t>
  </si>
  <si>
    <t>N з/п</t>
  </si>
  <si>
    <t>Показники </t>
  </si>
  <si>
    <t>Од. виміру </t>
  </si>
  <si>
    <t>Факт 2019 рік</t>
  </si>
  <si>
    <t>Очікуване  2020 рік</t>
  </si>
  <si>
    <t>Річний план на період 2020-2021 р.р.</t>
  </si>
  <si>
    <t>У т. ч. за місяцями </t>
  </si>
  <si>
    <t>жовтень  2020</t>
  </si>
  <si>
    <t>листопад  2020</t>
  </si>
  <si>
    <t>грудень  2020</t>
  </si>
  <si>
    <t>січень  2021</t>
  </si>
  <si>
    <t>лютий 2021</t>
  </si>
  <si>
    <t>березень  2021</t>
  </si>
  <si>
    <t>квітень  2021</t>
  </si>
  <si>
    <t>траве  нь</t>
  </si>
  <si>
    <t>черве  нь</t>
  </si>
  <si>
    <t>липень</t>
  </si>
  <si>
    <t>серпень</t>
  </si>
  <si>
    <t>вересень</t>
  </si>
  <si>
    <t>план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</si>
  <si>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</si>
  <si>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</si>
  <si>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</si>
  <si>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</si>
  <si>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</si>
  <si>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</si>
  <si>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</si>
  <si>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</si>
  <si>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</si>
  <si>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</si>
  <si>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</si>
  <si>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</si>
  <si>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</si>
  <si>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</si>
  <si>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</si>
  <si>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r>
      <t xml:space="preserve">Відпуск теплової енергії з колекторів </t>
    </r>
    <r>
      <rPr>
        <b/>
        <sz val="10"/>
        <color indexed="30"/>
        <rFont val="Times New Roman"/>
        <family val="1"/>
        <charset val="204"/>
      </rPr>
      <t>власних генеруючих джерел</t>
    </r>
    <r>
      <rPr>
        <b/>
        <sz val="10"/>
        <rFont val="Times New Roman"/>
        <family val="1"/>
        <charset val="204"/>
      </rPr>
      <t>, усього, у т. ч.: </t>
    </r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</si>
  <si>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</si>
  <si>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</si>
  <si>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</si>
  <si>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</si>
  <si>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Котельні </t>
  </si>
  <si>
    <t>падает с отпуска Вироб прогр.</t>
  </si>
  <si>
    <r>
      <t xml:space="preserve">Надходження в мережу ліцензіата теплової енергії, яка </t>
    </r>
    <r>
      <rPr>
        <b/>
        <sz val="10"/>
        <color indexed="30"/>
        <rFont val="Times New Roman"/>
        <family val="1"/>
        <charset val="204"/>
      </rPr>
      <t>вироблена іншими виробниками</t>
    </r>
    <r>
      <rPr>
        <b/>
        <sz val="10"/>
        <rFont val="Times New Roman"/>
        <family val="1"/>
        <charset val="204"/>
      </rPr>
      <t>, усього, у тч.: </t>
    </r>
  </si>
  <si>
    <t>2.1 </t>
  </si>
  <si>
    <t>Покупна теплова енергія (розшифрувати за назвами виробників) </t>
  </si>
  <si>
    <t>2.2 </t>
  </si>
  <si>
    <r>
      <t xml:space="preserve">Теплова енергія </t>
    </r>
    <r>
      <rPr>
        <sz val="10"/>
        <color indexed="30"/>
        <rFont val="Times New Roman"/>
        <family val="1"/>
        <charset val="204"/>
      </rPr>
      <t xml:space="preserve">інших власників для транспортування мережами ліцензіата </t>
    </r>
    <r>
      <rPr>
        <sz val="10"/>
        <rFont val="Times New Roman"/>
        <family val="1"/>
        <charset val="204"/>
      </rPr>
      <t>(</t>
    </r>
    <r>
      <rPr>
        <sz val="10"/>
        <color indexed="60"/>
        <rFont val="Times New Roman"/>
        <family val="1"/>
        <charset val="204"/>
      </rPr>
      <t>розшифрувати власниками) </t>
    </r>
  </si>
  <si>
    <r>
      <t xml:space="preserve">Надходження теплової енергії в мережу ліцензіата, усього (пункт 2 + пункт 1)           </t>
    </r>
    <r>
      <rPr>
        <b/>
        <sz val="10"/>
        <color indexed="30"/>
        <rFont val="Times New Roman"/>
        <family val="1"/>
        <charset val="204"/>
      </rPr>
      <t xml:space="preserve"> з покупним теплом</t>
    </r>
  </si>
  <si>
    <r>
      <t xml:space="preserve">Втрати теплової енергії в теплових мережах ліцензіата, усього:   </t>
    </r>
    <r>
      <rPr>
        <b/>
        <sz val="10"/>
        <color indexed="30"/>
        <rFont val="Times New Roman"/>
        <family val="1"/>
        <charset val="204"/>
      </rPr>
      <t>загальні</t>
    </r>
  </si>
  <si>
    <t>  </t>
  </si>
  <si>
    <t>те ж у відсотках від пункту 3 </t>
  </si>
  <si>
    <t>% </t>
  </si>
  <si>
    <t>4.1 </t>
  </si>
  <si>
    <r>
      <t xml:space="preserve">у </t>
    </r>
    <r>
      <rPr>
        <b/>
        <sz val="10"/>
        <rFont val="Times New Roman"/>
        <family val="1"/>
        <charset val="204"/>
      </rPr>
      <t>т. ч. втрати в теплових мережах</t>
    </r>
    <r>
      <rPr>
        <sz val="10"/>
        <rFont val="Times New Roman"/>
        <family val="1"/>
        <charset val="204"/>
      </rPr>
      <t xml:space="preserve"> ліцензіата теплової енергії інших власників (розшифрувати за власниками) </t>
    </r>
  </si>
  <si>
    <t>те ж у відсотках від пункту 2.2 </t>
  </si>
  <si>
    <t>Корисний відпуск теплової енергії з мереж ліцензіата, усього, у тому числі: </t>
  </si>
  <si>
    <t>5.1 </t>
  </si>
  <si>
    <t>Теплова енергія інших власників (розшифрувати за назвами власників) </t>
  </si>
  <si>
    <t>5.2 </t>
  </si>
  <si>
    <t>Господарські потреби ліцензованої діяльності ліцензіата </t>
  </si>
  <si>
    <t>5.3 </t>
  </si>
  <si>
    <t>5.3.1 </t>
  </si>
  <si>
    <t>населення:</t>
  </si>
  <si>
    <t>те ж у відсотках від пункту 5.3 </t>
  </si>
  <si>
    <t>5.3.2 </t>
  </si>
  <si>
    <t>релігійні організації</t>
  </si>
  <si>
    <t>5.3.3 </t>
  </si>
  <si>
    <t>бюджетних установ: </t>
  </si>
  <si>
    <t>5.3.4</t>
  </si>
  <si>
    <t>інших споживачів: </t>
  </si>
  <si>
    <r>
      <t xml:space="preserve">Теплове навантаження об'єктів теплоспоживання </t>
    </r>
    <r>
      <rPr>
        <b/>
        <sz val="10"/>
        <color indexed="30"/>
        <rFont val="Times New Roman"/>
        <family val="1"/>
        <charset val="204"/>
      </rPr>
      <t xml:space="preserve">власних споживачів </t>
    </r>
    <r>
      <rPr>
        <b/>
        <sz val="10"/>
        <rFont val="Times New Roman"/>
        <family val="1"/>
        <charset val="204"/>
      </rPr>
      <t>ліцензіата, усього, у т. ч. на потреби: </t>
    </r>
  </si>
  <si>
    <t>Гкал/год </t>
  </si>
  <si>
    <t>6.1 </t>
  </si>
  <si>
    <t>населення </t>
  </si>
  <si>
    <t>6.2 </t>
  </si>
  <si>
    <t>бюджетних установ </t>
  </si>
  <si>
    <t>6.3 </t>
  </si>
  <si>
    <t>інших споживачів </t>
  </si>
  <si>
    <t xml:space="preserve">Директор </t>
  </si>
  <si>
    <t>КП "Павлоградтеплоенерго"</t>
  </si>
  <si>
    <t>Дубовськой А.Р.</t>
  </si>
  <si>
    <t xml:space="preserve"> ВИРОБНИЧА ПРОГРАМА</t>
  </si>
  <si>
    <t>від "___"_____201___р.</t>
  </si>
  <si>
    <t>КП "ПАВЛОГРАДТЕПЛОЕНЕРГО"</t>
  </si>
  <si>
    <t xml:space="preserve">                                                              період  з 01.10.2020 р. - по 01.09.2021 р.</t>
  </si>
  <si>
    <t>І півріччя</t>
  </si>
  <si>
    <t>ІI півріччя</t>
  </si>
  <si>
    <t>Рік</t>
  </si>
  <si>
    <t>Найменування показників</t>
  </si>
  <si>
    <t>Одиниця виміру</t>
  </si>
  <si>
    <t>Жовтень</t>
  </si>
  <si>
    <t>Листопад</t>
  </si>
  <si>
    <t>Грудень</t>
  </si>
  <si>
    <t>IV квартал 2020р.</t>
  </si>
  <si>
    <t>Січень</t>
  </si>
  <si>
    <t>Лютий</t>
  </si>
  <si>
    <t>Березень</t>
  </si>
  <si>
    <t>І квартал  2021 р.</t>
  </si>
  <si>
    <t>Квітень</t>
  </si>
  <si>
    <t>Тра вень</t>
  </si>
  <si>
    <t>Чер вень</t>
  </si>
  <si>
    <t>ІІ квартал 2021р.</t>
  </si>
  <si>
    <t>Липень</t>
  </si>
  <si>
    <t>Серпень</t>
  </si>
  <si>
    <t>Вересень</t>
  </si>
  <si>
    <t>ІІІ квар тал</t>
  </si>
  <si>
    <t>Період  2020-2021 р.р</t>
  </si>
  <si>
    <t xml:space="preserve"> для  ГО</t>
  </si>
  <si>
    <t>Виробництво теплової енергії</t>
  </si>
  <si>
    <t>Гкал</t>
  </si>
  <si>
    <t>Витрати теплоенергії на власні потреби</t>
  </si>
  <si>
    <t>нас</t>
  </si>
  <si>
    <t xml:space="preserve">% Витрат  теплової енергії на власні потреби </t>
  </si>
  <si>
    <t>%</t>
  </si>
  <si>
    <t>2+3+вл.б</t>
  </si>
  <si>
    <t>Відпуск теплоенергії в мережу КП Павлоградтеплоенерго</t>
  </si>
  <si>
    <t>Покупна теплова енергія (відпуск)</t>
  </si>
  <si>
    <t>Втрати тепла КП "Павлоградтеплоенерго"</t>
  </si>
  <si>
    <t>Втрати тепла КП "Павлоградтрансенерго"</t>
  </si>
  <si>
    <t>% Втрат тепла в мережі</t>
  </si>
  <si>
    <t>Корисний відпуск</t>
  </si>
  <si>
    <t>Витрати власної бази</t>
  </si>
  <si>
    <r>
      <t>РЕАЛІЗАЦІЯ ТЕПЛОЕНЕРГІЇ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60"/>
        <rFont val="Times New Roman"/>
        <family val="1"/>
        <charset val="204"/>
      </rPr>
      <t>:</t>
    </r>
  </si>
  <si>
    <t>оставл-м 237,953</t>
  </si>
  <si>
    <t>Населення, в  т.ч.:</t>
  </si>
  <si>
    <t>з гуртож. Без покупного</t>
  </si>
  <si>
    <t xml:space="preserve"> з гуртож.</t>
  </si>
  <si>
    <t>гуртож.Будивельна.1</t>
  </si>
  <si>
    <t>гуртож. Медучилища</t>
  </si>
  <si>
    <t>покупна тепл.енерг.</t>
  </si>
  <si>
    <t>Релігійні організації</t>
  </si>
  <si>
    <t xml:space="preserve"> покупна тепл.енерг.</t>
  </si>
  <si>
    <t xml:space="preserve">Бюджетні організації </t>
  </si>
  <si>
    <t xml:space="preserve">Господар.-розрах. організації </t>
  </si>
  <si>
    <t>3-тя гр. з реліг. Без бази</t>
  </si>
  <si>
    <t>I  группа (население)</t>
  </si>
  <si>
    <t>III  группа +рел.орган.</t>
  </si>
  <si>
    <t>гуртож.</t>
  </si>
  <si>
    <t>Директор   КП «Павлоградтеплоенерго»                                                          А.Р.Дубовськой</t>
  </si>
  <si>
    <t>1-я</t>
  </si>
  <si>
    <t xml:space="preserve">Начальник виробничого відділу: </t>
  </si>
  <si>
    <t>2-я</t>
  </si>
  <si>
    <t xml:space="preserve"> Кодола В.М.</t>
  </si>
  <si>
    <t>3-я</t>
  </si>
  <si>
    <t>тис.т у п</t>
  </si>
  <si>
    <t>площа насел без гуртож.</t>
  </si>
  <si>
    <t>Сверка</t>
  </si>
  <si>
    <t>без приладів</t>
  </si>
  <si>
    <t xml:space="preserve"> з прилад.</t>
  </si>
  <si>
    <t>ЗАТВЕРДЖЕНО:</t>
  </si>
  <si>
    <t>Р ОЗ Р А Х У Н О К</t>
  </si>
  <si>
    <t>питомих норм витрат теплової енергії</t>
  </si>
  <si>
    <r>
      <t>на 1 м</t>
    </r>
    <r>
      <rPr>
        <sz val="14"/>
        <color indexed="12"/>
        <rFont val="Arial Cyr"/>
        <charset val="204"/>
      </rPr>
      <t>²</t>
    </r>
    <r>
      <rPr>
        <sz val="14"/>
        <color indexed="12"/>
        <rFont val="Times New Roman"/>
        <family val="1"/>
        <charset val="204"/>
      </rPr>
      <t xml:space="preserve"> загальної площі для споживачів</t>
    </r>
  </si>
  <si>
    <t xml:space="preserve">  період 2020-2021 р.р.</t>
  </si>
  <si>
    <r>
      <t xml:space="preserve">              Річна питома  норма теплової енергії (q </t>
    </r>
    <r>
      <rPr>
        <vertAlign val="subscript"/>
        <sz val="12"/>
        <rFont val="Times New Roman"/>
        <family val="1"/>
        <charset val="204"/>
      </rPr>
      <t>рік</t>
    </r>
    <r>
      <rPr>
        <sz val="12"/>
        <rFont val="Times New Roman"/>
        <family val="1"/>
        <charset val="204"/>
      </rPr>
      <t>) на опалення житлових будинків визначається за укрупненими показниками і залежить від максимального теплового потоку на опалення будинків на 1 м</t>
    </r>
    <r>
      <rPr>
        <sz val="12"/>
        <rFont val="Arial Cyr"/>
        <charset val="204"/>
      </rPr>
      <t>²</t>
    </r>
    <r>
      <rPr>
        <sz val="12"/>
        <rFont val="Times New Roman"/>
        <family val="1"/>
        <charset val="204"/>
      </rPr>
      <t xml:space="preserve"> (q</t>
    </r>
    <r>
      <rPr>
        <vertAlign val="sub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),  максимальної розрахункової температури на опалення( t p.о.) згідно кліматичних даних,а також від тривалості опалювального періоду (n</t>
    </r>
    <r>
      <rPr>
        <vertAlign val="sub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) і середньої розрахункової температури  за опалювальний  період (t </t>
    </r>
    <r>
      <rPr>
        <vertAlign val="subscript"/>
        <sz val="12"/>
        <rFont val="Times New Roman"/>
        <family val="1"/>
        <charset val="204"/>
      </rPr>
      <t>сер.о.</t>
    </r>
    <r>
      <rPr>
        <sz val="12"/>
        <rFont val="Times New Roman"/>
        <family val="1"/>
        <charset val="204"/>
      </rPr>
      <t>)</t>
    </r>
  </si>
  <si>
    <t>де</t>
  </si>
  <si>
    <t>N cер 5-ти років =</t>
  </si>
  <si>
    <t>діб</t>
  </si>
  <si>
    <r>
      <t>t</t>
    </r>
    <r>
      <rPr>
        <vertAlign val="subscript"/>
        <sz val="11"/>
        <rFont val="Times New Roman"/>
        <family val="1"/>
        <charset val="204"/>
      </rPr>
      <t>вн.</t>
    </r>
    <r>
      <rPr>
        <sz val="11"/>
        <rFont val="Times New Roman"/>
        <family val="1"/>
        <charset val="204"/>
      </rPr>
      <t xml:space="preserve"> =</t>
    </r>
  </si>
  <si>
    <r>
      <t>о</t>
    </r>
    <r>
      <rPr>
        <sz val="11"/>
        <rFont val="Times New Roman"/>
        <family val="1"/>
        <charset val="204"/>
      </rPr>
      <t>С</t>
    </r>
  </si>
  <si>
    <r>
      <t>t</t>
    </r>
    <r>
      <rPr>
        <vertAlign val="subscript"/>
        <sz val="11"/>
        <rFont val="Times New Roman"/>
        <family val="1"/>
        <charset val="204"/>
      </rPr>
      <t>сер.зовн повітр.5-ти років</t>
    </r>
    <r>
      <rPr>
        <sz val="11"/>
        <rFont val="Times New Roman"/>
        <family val="1"/>
        <charset val="204"/>
      </rPr>
      <t xml:space="preserve"> =</t>
    </r>
  </si>
  <si>
    <r>
      <t>t</t>
    </r>
    <r>
      <rPr>
        <vertAlign val="subscript"/>
        <sz val="11"/>
        <rFont val="Times New Roman"/>
        <family val="1"/>
        <charset val="204"/>
      </rPr>
      <t>р.о.</t>
    </r>
    <r>
      <rPr>
        <sz val="11"/>
        <rFont val="Times New Roman"/>
        <family val="1"/>
        <charset val="204"/>
      </rPr>
      <t xml:space="preserve"> =</t>
    </r>
  </si>
  <si>
    <r>
      <t xml:space="preserve">            Річна потреба  теплоти  на опалення громадських споруд  визначена   згідно  укладених договорів з споживачами теплової енергії , ДСТУ-НБВ.1.1.-27: 2010 Кліматологія  та згідно максимальних теплових навантажень. Максимальне теплове  навантаження (Q</t>
    </r>
    <r>
      <rPr>
        <vertAlign val="subscript"/>
        <sz val="12"/>
        <rFont val="Times New Roman"/>
        <family val="1"/>
        <charset val="204"/>
      </rPr>
      <t>макс.</t>
    </r>
    <r>
      <rPr>
        <sz val="12"/>
        <rFont val="Times New Roman"/>
        <family val="1"/>
        <charset val="204"/>
      </rPr>
      <t>)  споживачів визначено згідно "Норм та вказівок по нормуванню витрат  палива та теплової енергії на опалення житлових та громадських споруд, а також на господарсько-побутові потреби в Україні" КТМ 204  України 244-94 п.2.2.5. (Табл.2.2. ; Табл.2.6.; Табл.2.7).</t>
    </r>
  </si>
  <si>
    <r>
      <t>Q</t>
    </r>
    <r>
      <rPr>
        <vertAlign val="subscript"/>
        <sz val="11"/>
        <rFont val="Times New Roman"/>
        <family val="1"/>
        <charset val="204"/>
      </rPr>
      <t>макс нас.</t>
    </r>
    <r>
      <rPr>
        <sz val="11"/>
        <rFont val="Times New Roman"/>
        <family val="1"/>
        <charset val="204"/>
      </rPr>
      <t xml:space="preserve"> =</t>
    </r>
  </si>
  <si>
    <t>Гкал/год</t>
  </si>
  <si>
    <t xml:space="preserve">  - для 1 групи споживачів (житлові будинки ) </t>
  </si>
  <si>
    <r>
      <t xml:space="preserve"> в т.ч.: Q</t>
    </r>
    <r>
      <rPr>
        <vertAlign val="subscript"/>
        <sz val="11"/>
        <rFont val="Times New Roman"/>
        <family val="1"/>
        <charset val="204"/>
      </rPr>
      <t>макс гуртож.</t>
    </r>
    <r>
      <rPr>
        <sz val="11"/>
        <rFont val="Times New Roman"/>
        <family val="1"/>
        <charset val="204"/>
      </rPr>
      <t xml:space="preserve"> =</t>
    </r>
  </si>
  <si>
    <t>- для гуртожитків</t>
  </si>
  <si>
    <r>
      <t>Q</t>
    </r>
    <r>
      <rPr>
        <vertAlign val="subscript"/>
        <sz val="11"/>
        <rFont val="Times New Roman"/>
        <family val="1"/>
        <charset val="204"/>
      </rPr>
      <t>макс 2гр.</t>
    </r>
    <r>
      <rPr>
        <sz val="11"/>
        <rFont val="Times New Roman"/>
        <family val="1"/>
        <charset val="204"/>
      </rPr>
      <t xml:space="preserve"> =</t>
    </r>
  </si>
  <si>
    <t xml:space="preserve">  - для 2 групи споживачів (бюджетні установи)</t>
  </si>
  <si>
    <t>только насел.</t>
  </si>
  <si>
    <r>
      <t>Q</t>
    </r>
    <r>
      <rPr>
        <vertAlign val="subscript"/>
        <sz val="11"/>
        <rFont val="Times New Roman"/>
        <family val="1"/>
        <charset val="204"/>
      </rPr>
      <t>макс 3гр.</t>
    </r>
    <r>
      <rPr>
        <sz val="11"/>
        <rFont val="Times New Roman"/>
        <family val="1"/>
        <charset val="204"/>
      </rPr>
      <t xml:space="preserve"> =</t>
    </r>
  </si>
  <si>
    <t xml:space="preserve">  - для 3 групи споживачів (інші установи)</t>
  </si>
  <si>
    <r>
      <t>Всього Q</t>
    </r>
    <r>
      <rPr>
        <vertAlign val="subscript"/>
        <sz val="11"/>
        <rFont val="Times New Roman"/>
        <family val="1"/>
        <charset val="204"/>
      </rPr>
      <t xml:space="preserve">макс </t>
    </r>
    <r>
      <rPr>
        <sz val="11"/>
        <rFont val="Times New Roman"/>
        <family val="1"/>
        <charset val="204"/>
      </rPr>
      <t>по підприємству =</t>
    </r>
  </si>
  <si>
    <t>Sнас =</t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</si>
  <si>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</si>
  <si>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 xml:space="preserve">  - площа об'єктів 1 групи споживачів (житлові будинки)- на травень 2020р. </t>
  </si>
  <si>
    <t>Sгуртож =</t>
  </si>
  <si>
    <t xml:space="preserve">  - площа об'єктів 1 групи споживач( гуртожитки)  </t>
  </si>
  <si>
    <r>
      <t>Sнас без прилад.обліку</t>
    </r>
    <r>
      <rPr>
        <sz val="11"/>
        <rFont val="Times New Roman"/>
        <family val="1"/>
        <charset val="204"/>
      </rPr>
      <t xml:space="preserve"> =</t>
    </r>
  </si>
  <si>
    <t xml:space="preserve">  - площа об'єктів 1 групи споживачів  без приладу обліку (житлові будинки)</t>
  </si>
  <si>
    <r>
      <t>S</t>
    </r>
    <r>
      <rPr>
        <vertAlign val="subscript"/>
        <sz val="11"/>
        <rFont val="Times New Roman"/>
        <family val="1"/>
        <charset val="204"/>
      </rPr>
      <t>2гр.</t>
    </r>
    <r>
      <rPr>
        <sz val="11"/>
        <rFont val="Times New Roman"/>
        <family val="1"/>
        <charset val="204"/>
      </rPr>
      <t xml:space="preserve"> =</t>
    </r>
  </si>
  <si>
    <t xml:space="preserve">  - площа об'єктів 2 групи споживачів (бюджетні установи)</t>
  </si>
  <si>
    <r>
      <t>S</t>
    </r>
    <r>
      <rPr>
        <vertAlign val="subscript"/>
        <sz val="11"/>
        <rFont val="Times New Roman"/>
        <family val="1"/>
        <charset val="204"/>
      </rPr>
      <t>3гр.</t>
    </r>
    <r>
      <rPr>
        <sz val="11"/>
        <rFont val="Times New Roman"/>
        <family val="1"/>
        <charset val="204"/>
      </rPr>
      <t xml:space="preserve"> =</t>
    </r>
  </si>
  <si>
    <r>
      <t>м</t>
    </r>
    <r>
      <rPr>
        <vertAlign val="superscript"/>
        <sz val="11"/>
        <rFont val="Times New Roman"/>
        <family val="1"/>
        <charset val="204"/>
      </rPr>
      <t>2</t>
    </r>
    <r>
      <rPr>
        <sz val="10"/>
        <rFont val="Arial"/>
        <family val="2"/>
        <charset val="204"/>
      </rPr>
      <t/>
    </r>
  </si>
  <si>
    <t xml:space="preserve">  - площа об'єктів 3 групи споживачів </t>
  </si>
  <si>
    <r>
      <t>Sрел</t>
    </r>
    <r>
      <rPr>
        <vertAlign val="subscript"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=</t>
    </r>
  </si>
  <si>
    <t xml:space="preserve">  - площа об'єктів  рел.орган.</t>
  </si>
  <si>
    <r>
      <t>Всього S</t>
    </r>
    <r>
      <rPr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 підприємству =</t>
    </r>
  </si>
  <si>
    <r>
      <t>Q</t>
    </r>
    <r>
      <rPr>
        <vertAlign val="subscript"/>
        <sz val="10"/>
        <rFont val="Times New Roman"/>
        <family val="1"/>
        <charset val="204"/>
      </rPr>
      <t>рік нас</t>
    </r>
    <r>
      <rPr>
        <sz val="10"/>
        <rFont val="Times New Roman"/>
        <family val="1"/>
        <charset val="204"/>
      </rPr>
      <t xml:space="preserve"> =</t>
    </r>
  </si>
  <si>
    <t xml:space="preserve">  - житлові будинки та гуртожитки</t>
  </si>
  <si>
    <r>
      <t>Q</t>
    </r>
    <r>
      <rPr>
        <vertAlign val="subscript"/>
        <sz val="10"/>
        <rFont val="Times New Roman"/>
        <family val="1"/>
        <charset val="204"/>
      </rPr>
      <t>рік нас без прилад.обліку</t>
    </r>
    <r>
      <rPr>
        <sz val="10"/>
        <rFont val="Times New Roman"/>
        <family val="1"/>
        <charset val="204"/>
      </rPr>
      <t xml:space="preserve"> =</t>
    </r>
  </si>
  <si>
    <t xml:space="preserve">  - житлові будинки, не обладнані приладами обліку теплової енергії</t>
  </si>
  <si>
    <r>
      <t>Q</t>
    </r>
    <r>
      <rPr>
        <vertAlign val="subscript"/>
        <sz val="10"/>
        <rFont val="Times New Roman"/>
        <family val="1"/>
        <charset val="204"/>
      </rPr>
      <t>рік 2гр.</t>
    </r>
    <r>
      <rPr>
        <sz val="10"/>
        <rFont val="Times New Roman"/>
        <family val="1"/>
        <charset val="204"/>
      </rPr>
      <t xml:space="preserve"> =</t>
    </r>
  </si>
  <si>
    <t xml:space="preserve">  - 2 група споживачів (бюджетні установи)</t>
  </si>
  <si>
    <r>
      <t>Q</t>
    </r>
    <r>
      <rPr>
        <vertAlign val="subscript"/>
        <sz val="10"/>
        <rFont val="Times New Roman"/>
        <family val="1"/>
        <charset val="204"/>
      </rPr>
      <t>рік 3гр.</t>
    </r>
    <r>
      <rPr>
        <sz val="10"/>
        <rFont val="Times New Roman"/>
        <family val="1"/>
        <charset val="204"/>
      </rPr>
      <t xml:space="preserve"> =</t>
    </r>
  </si>
  <si>
    <t xml:space="preserve">  - 3 група споживачів (інші установи )</t>
  </si>
  <si>
    <r>
      <t>Q</t>
    </r>
    <r>
      <rPr>
        <vertAlign val="subscript"/>
        <sz val="10"/>
        <rFont val="Times New Roman"/>
        <family val="1"/>
        <charset val="204"/>
      </rPr>
      <t>рік рел.</t>
    </r>
    <r>
      <rPr>
        <sz val="10"/>
        <rFont val="Times New Roman"/>
        <family val="1"/>
        <charset val="204"/>
      </rPr>
      <t xml:space="preserve"> =</t>
    </r>
  </si>
  <si>
    <t xml:space="preserve">  -  Реліг.орган.-ї</t>
  </si>
  <si>
    <t>Річна питома норма тепла для групи споживачів (за опалювальний період):</t>
  </si>
  <si>
    <r>
      <t>q</t>
    </r>
    <r>
      <rPr>
        <vertAlign val="subscript"/>
        <sz val="10"/>
        <rFont val="Times New Roman"/>
        <family val="1"/>
        <charset val="204"/>
      </rPr>
      <t>рік Iгр.</t>
    </r>
    <r>
      <rPr>
        <sz val="10"/>
        <rFont val="Times New Roman"/>
        <family val="1"/>
        <charset val="204"/>
      </rPr>
      <t xml:space="preserve"> =</t>
    </r>
  </si>
  <si>
    <r>
      <t>Гкал/м</t>
    </r>
    <r>
      <rPr>
        <vertAlign val="superscript"/>
        <sz val="10"/>
        <rFont val="Times New Roman"/>
        <family val="1"/>
        <charset val="204"/>
      </rPr>
      <t>2</t>
    </r>
  </si>
  <si>
    <t>середньозважена річна норма витрат теплоти  на опалення для</t>
  </si>
  <si>
    <t>населення, в  т.ч.:</t>
  </si>
  <si>
    <r>
      <t>q</t>
    </r>
    <r>
      <rPr>
        <vertAlign val="subscript"/>
        <sz val="10"/>
        <rFont val="Times New Roman"/>
        <family val="1"/>
        <charset val="204"/>
      </rPr>
      <t>рік Iгр без прилад.обліку</t>
    </r>
    <r>
      <rPr>
        <sz val="10"/>
        <rFont val="Times New Roman"/>
        <family val="1"/>
        <charset val="204"/>
      </rPr>
      <t xml:space="preserve"> =</t>
    </r>
  </si>
  <si>
    <t>Гкал/м2</t>
  </si>
  <si>
    <t xml:space="preserve">  -  для житлових будинків, не обладнаних приладами обліку </t>
  </si>
  <si>
    <t>теплової енергії</t>
  </si>
  <si>
    <r>
      <t>q</t>
    </r>
    <r>
      <rPr>
        <vertAlign val="subscript"/>
        <sz val="10"/>
        <rFont val="Times New Roman"/>
        <family val="1"/>
        <charset val="204"/>
      </rPr>
      <t>рік 2гр.</t>
    </r>
    <r>
      <rPr>
        <sz val="10"/>
        <rFont val="Times New Roman"/>
        <family val="1"/>
        <charset val="204"/>
      </rPr>
      <t xml:space="preserve"> =</t>
    </r>
  </si>
  <si>
    <t xml:space="preserve">середньозважена річна норма витрат теплоти  на опалення для </t>
  </si>
  <si>
    <t xml:space="preserve">бюджетних установ </t>
  </si>
  <si>
    <r>
      <t>q</t>
    </r>
    <r>
      <rPr>
        <vertAlign val="subscript"/>
        <sz val="10"/>
        <rFont val="Times New Roman"/>
        <family val="1"/>
        <charset val="204"/>
      </rPr>
      <t>рік 3гр.</t>
    </r>
    <r>
      <rPr>
        <sz val="10"/>
        <rFont val="Times New Roman"/>
        <family val="1"/>
        <charset val="204"/>
      </rPr>
      <t xml:space="preserve"> =</t>
    </r>
  </si>
  <si>
    <r>
      <t>Гкал/м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Arial"/>
        <family val="2"/>
        <charset val="204"/>
      </rPr>
      <t/>
    </r>
  </si>
  <si>
    <t xml:space="preserve">середньозважена річна норма витрат теплоти  на опалення </t>
  </si>
  <si>
    <t>для госпрозрахункових організацій</t>
  </si>
  <si>
    <t>Середньомісячна питома норма тепла для групи споживачів (за опалювальний період):</t>
  </si>
  <si>
    <t>де:</t>
  </si>
  <si>
    <r>
      <t>n</t>
    </r>
    <r>
      <rPr>
        <vertAlign val="subscript"/>
        <sz val="11"/>
        <rFont val="Times New Roman"/>
        <family val="1"/>
        <charset val="204"/>
      </rPr>
      <t>сер.міс</t>
    </r>
    <r>
      <rPr>
        <sz val="11"/>
        <rFont val="Times New Roman"/>
        <family val="1"/>
        <charset val="204"/>
      </rPr>
      <t xml:space="preserve"> =</t>
    </r>
  </si>
  <si>
    <t>місяців опалювальний період</t>
  </si>
  <si>
    <r>
      <t>q</t>
    </r>
    <r>
      <rPr>
        <vertAlign val="subscript"/>
        <sz val="10"/>
        <rFont val="Times New Roman"/>
        <family val="1"/>
        <charset val="204"/>
      </rPr>
      <t>сер.міс.нас.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</si>
  <si>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сер.міс.нас.без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</si>
  <si>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сер.міс.2гр.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</si>
  <si>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сер.міс.3гр.</t>
    </r>
    <r>
      <rPr>
        <sz val="10"/>
        <rFont val="Times New Roman"/>
        <family val="1"/>
        <charset val="204"/>
      </rPr>
      <t xml:space="preserve"> =</t>
    </r>
  </si>
  <si>
    <t>Питомі норми тепла для групи споживачів (за опалювальний період) на кожен місяць:</t>
  </si>
  <si>
    <r>
      <t>q</t>
    </r>
    <r>
      <rPr>
        <vertAlign val="subscript"/>
        <sz val="11"/>
        <rFont val="Times New Roman"/>
        <family val="1"/>
        <charset val="204"/>
      </rPr>
      <t>січ.нас</t>
    </r>
    <r>
      <rPr>
        <sz val="11"/>
        <rFont val="Times New Roman"/>
        <family val="1"/>
        <charset val="204"/>
      </rPr>
      <t xml:space="preserve"> =</t>
    </r>
  </si>
  <si>
    <r>
      <t>Гкал/м</t>
    </r>
    <r>
      <rPr>
        <vertAlign val="superscript"/>
        <sz val="11"/>
        <rFont val="Times New Roman"/>
        <family val="1"/>
        <charset val="204"/>
      </rPr>
      <t>2</t>
    </r>
  </si>
  <si>
    <r>
      <t>Q</t>
    </r>
    <r>
      <rPr>
        <vertAlign val="subscript"/>
        <sz val="11"/>
        <rFont val="Times New Roman"/>
        <family val="1"/>
        <charset val="204"/>
      </rPr>
      <t>січ.нас.</t>
    </r>
    <r>
      <rPr>
        <sz val="11"/>
        <rFont val="Times New Roman"/>
        <family val="1"/>
        <charset val="204"/>
      </rPr>
      <t xml:space="preserve"> =</t>
    </r>
  </si>
  <si>
    <t>тис.Гкал</t>
  </si>
  <si>
    <r>
      <t>q</t>
    </r>
    <r>
      <rPr>
        <vertAlign val="subscript"/>
        <sz val="11"/>
        <rFont val="Times New Roman"/>
        <family val="1"/>
        <charset val="204"/>
      </rPr>
      <t>січ.2гр.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</si>
  <si>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1"/>
        <rFont val="Times New Roman"/>
        <family val="1"/>
        <charset val="204"/>
      </rPr>
      <t>січ.2гр.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</si>
  <si>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1"/>
        <rFont val="Times New Roman"/>
        <family val="1"/>
        <charset val="204"/>
      </rPr>
      <t>січ.3гр.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</si>
  <si>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1"/>
        <rFont val="Times New Roman"/>
        <family val="1"/>
        <charset val="204"/>
      </rPr>
      <t>січ.3гр.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</si>
  <si>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1"/>
        <rFont val="Times New Roman"/>
        <family val="1"/>
        <charset val="204"/>
      </rPr>
      <t>січ.рел.орг..</t>
    </r>
    <r>
      <rPr>
        <sz val="11"/>
        <rFont val="Times New Roman"/>
        <family val="1"/>
        <charset val="204"/>
      </rPr>
      <t xml:space="preserve"> =</t>
    </r>
  </si>
  <si>
    <r>
      <t>Гкал/м</t>
    </r>
    <r>
      <rPr>
        <sz val="11"/>
        <rFont val="Arial Cyr"/>
        <charset val="204"/>
      </rPr>
      <t>²</t>
    </r>
  </si>
  <si>
    <r>
      <t>Q</t>
    </r>
    <r>
      <rPr>
        <vertAlign val="subscript"/>
        <sz val="11"/>
        <rFont val="Times New Roman"/>
        <family val="1"/>
        <charset val="204"/>
      </rPr>
      <t>січ.рел.орг.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</si>
  <si>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</si>
  <si>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</si>
  <si>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</si>
  <si>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</si>
  <si>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</si>
  <si>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лют.3гр.</t>
    </r>
    <r>
      <rPr>
        <sz val="10"/>
        <rFont val="Times New Roman"/>
        <family val="1"/>
        <charset val="204"/>
      </rPr>
      <t xml:space="preserve"> =</t>
    </r>
  </si>
  <si>
    <r>
      <t>qлют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</si>
  <si>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Qлют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</si>
  <si>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</si>
  <si>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</si>
  <si>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</si>
  <si>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</si>
  <si>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</si>
  <si>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бер.3гр.</t>
    </r>
    <r>
      <rPr>
        <sz val="10"/>
        <rFont val="Times New Roman"/>
        <family val="1"/>
        <charset val="204"/>
      </rPr>
      <t xml:space="preserve"> =</t>
    </r>
  </si>
  <si>
    <r>
      <t>qбер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</si>
  <si>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Qбер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</si>
  <si>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</si>
  <si>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</si>
  <si>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</si>
  <si>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</si>
  <si>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</si>
  <si>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кв.3гр.</t>
    </r>
    <r>
      <rPr>
        <sz val="10"/>
        <rFont val="Times New Roman"/>
        <family val="1"/>
        <charset val="204"/>
      </rPr>
      <t xml:space="preserve"> =</t>
    </r>
  </si>
  <si>
    <r>
      <t>qквіт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</si>
  <si>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Qквіт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</si>
  <si>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</si>
  <si>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</si>
  <si>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</si>
  <si>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</si>
  <si>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</si>
  <si>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жов.3гр.</t>
    </r>
    <r>
      <rPr>
        <sz val="10"/>
        <rFont val="Times New Roman"/>
        <family val="1"/>
        <charset val="204"/>
      </rPr>
      <t xml:space="preserve"> =</t>
    </r>
  </si>
  <si>
    <r>
      <t>qжовт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</si>
  <si>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Qжовт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</si>
  <si>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лис.нас.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</si>
  <si>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лис.нас.</t>
    </r>
    <r>
      <rPr>
        <sz val="10"/>
        <rFont val="Times New Roman"/>
        <family val="1"/>
        <charset val="204"/>
      </rPr>
      <t>=</t>
    </r>
  </si>
  <si>
    <r>
      <t>q</t>
    </r>
    <r>
      <rPr>
        <vertAlign val="subscript"/>
        <sz val="10"/>
        <rFont val="Times New Roman"/>
        <family val="1"/>
        <charset val="204"/>
      </rPr>
      <t>лис.2гр.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</si>
  <si>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лис.2гр.</t>
    </r>
    <r>
      <rPr>
        <sz val="10"/>
        <rFont val="Times New Roman"/>
        <family val="1"/>
        <charset val="204"/>
      </rPr>
      <t xml:space="preserve"> =</t>
    </r>
  </si>
  <si>
    <t>РІК</t>
  </si>
  <si>
    <r>
      <t>q</t>
    </r>
    <r>
      <rPr>
        <vertAlign val="subscript"/>
        <sz val="10"/>
        <rFont val="Times New Roman"/>
        <family val="1"/>
        <charset val="204"/>
      </rPr>
      <t>лис.3гр.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</si>
  <si>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лис.3гр.</t>
    </r>
    <r>
      <rPr>
        <sz val="10"/>
        <rFont val="Times New Roman"/>
        <family val="1"/>
        <charset val="204"/>
      </rPr>
      <t xml:space="preserve"> =</t>
    </r>
  </si>
  <si>
    <r>
      <t>qлист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</si>
  <si>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Qлист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</si>
  <si>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</si>
  <si>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гр.нас.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</si>
  <si>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</si>
  <si>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</si>
  <si>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</si>
  <si>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гр.3гр.</t>
    </r>
    <r>
      <rPr>
        <sz val="10"/>
        <rFont val="Times New Roman"/>
        <family val="1"/>
        <charset val="204"/>
      </rPr>
      <t xml:space="preserve"> =</t>
    </r>
  </si>
  <si>
    <r>
      <t>qгруд</t>
    </r>
    <r>
      <rPr>
        <vertAlign val="subscript"/>
        <sz val="11"/>
        <rFont val="Times New Roman"/>
        <family val="1"/>
        <charset val="204"/>
      </rPr>
      <t>.рел.орг..</t>
    </r>
    <r>
      <rPr>
        <sz val="11"/>
        <rFont val="Times New Roman"/>
        <family val="1"/>
        <charset val="204"/>
      </rPr>
      <t xml:space="preserve"> =</t>
    </r>
  </si>
  <si>
    <r>
      <t>Qгруд</t>
    </r>
    <r>
      <rPr>
        <vertAlign val="subscript"/>
        <sz val="11"/>
        <rFont val="Times New Roman"/>
        <family val="1"/>
        <charset val="204"/>
      </rPr>
      <t>.рел.орг.</t>
    </r>
    <r>
      <rPr>
        <sz val="11"/>
        <rFont val="Times New Roman"/>
        <family val="1"/>
        <charset val="204"/>
      </rPr>
      <t xml:space="preserve"> =</t>
    </r>
  </si>
  <si>
    <t>Сумарне за рік:</t>
  </si>
  <si>
    <r>
      <t>Q</t>
    </r>
    <r>
      <rPr>
        <b/>
        <vertAlign val="subscript"/>
        <sz val="10"/>
        <rFont val="Times New Roman"/>
        <family val="1"/>
        <charset val="204"/>
      </rPr>
      <t>гр.річ по підпр-у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</si>
  <si>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 нас. сер.заг.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</si>
  <si>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∑нас.сер.без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</si>
  <si>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гр.нас.без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</si>
  <si>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 2 гр 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</si>
  <si>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 2гр.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</si>
  <si>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∑2 гр 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</si>
  <si>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гр.3гр.без приладів обліку</t>
    </r>
    <r>
      <rPr>
        <sz val="10"/>
        <rFont val="Times New Roman"/>
        <family val="1"/>
        <charset val="204"/>
      </rPr>
      <t xml:space="preserve"> =</t>
    </r>
  </si>
  <si>
    <t xml:space="preserve"> </t>
  </si>
  <si>
    <r>
      <t>q</t>
    </r>
    <r>
      <rPr>
        <vertAlign val="subscript"/>
        <sz val="10"/>
        <rFont val="Times New Roman"/>
        <family val="1"/>
        <charset val="204"/>
      </rPr>
      <t>∑ 3гр.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</si>
  <si>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гр.рел.орг.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</si>
  <si>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∑3 гр без приладів обліку</t>
    </r>
    <r>
      <rPr>
        <sz val="10"/>
        <rFont val="Times New Roman"/>
        <family val="1"/>
        <charset val="204"/>
      </rPr>
      <t xml:space="preserve"> =</t>
    </r>
  </si>
  <si>
    <r>
      <t>q</t>
    </r>
    <r>
      <rPr>
        <vertAlign val="subscript"/>
        <sz val="10"/>
        <rFont val="Times New Roman"/>
        <family val="1"/>
        <charset val="204"/>
      </rPr>
      <t>∑реліг.орг.</t>
    </r>
    <r>
      <rPr>
        <sz val="10"/>
        <rFont val="Times New Roman"/>
        <family val="1"/>
        <charset val="204"/>
      </rPr>
      <t xml:space="preserve"> =</t>
    </r>
  </si>
  <si>
    <t>ДИРЕКТОР</t>
  </si>
  <si>
    <t>А.Р.ДУБОВСЬКОЙ</t>
  </si>
  <si>
    <t xml:space="preserve">Начальник виробничого відділу                        </t>
  </si>
  <si>
    <r>
      <t xml:space="preserve">Корисний відпуск теплової енергії </t>
    </r>
    <r>
      <rPr>
        <b/>
        <sz val="10"/>
        <rFont val="Times New Roman"/>
        <family val="1"/>
        <charset val="204"/>
      </rPr>
      <t xml:space="preserve">власним споживачам ліцензіата, </t>
    </r>
    <r>
      <rPr>
        <sz val="10"/>
        <rFont val="Times New Roman"/>
        <family val="1"/>
        <charset val="204"/>
      </rPr>
      <t>усього, у т. ч. на потреби: (</t>
    </r>
    <r>
      <rPr>
        <b/>
        <sz val="10"/>
        <rFont val="Times New Roman"/>
        <family val="1"/>
        <charset val="204"/>
      </rPr>
      <t>без покупного тепла</t>
    </r>
    <r>
      <rPr>
        <sz val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</si>
</sst>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9">
    <numFmt numFmtId="164" formatCode="0.000"/>
    <numFmt numFmtId="165" formatCode="#,##0.000"/>
    <numFmt numFmtId="166" formatCode="#,##0.0000"/>
    <numFmt numFmtId="167" formatCode="#,##0&quot;р.&quot;;[Red]\-#,##0&quot;р.&quot;"/>
    <numFmt numFmtId="168" formatCode="0.0000"/>
    <numFmt numFmtId="169" formatCode="0.0"/>
    <numFmt numFmtId="170" formatCode="#,##0_р_."/>
    <numFmt numFmtId="171" formatCode="0.00000"/>
    <numFmt numFmtId="172" formatCode="0.000000"/>
  </numFmts>
  <fonts count="15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60"/>
      <name val="Times New Roman"/>
      <family val="1"/>
      <charset val="204"/>
    </font>
    <font>
      <b/>
      <sz val="10"/>
      <color indexed="3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6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0"/>
      <color indexed="6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Arial CE"/>
      <family val="2"/>
      <charset val="238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i/>
      <sz val="12"/>
      <name val="Arial Cyr"/>
      <family val="2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b/>
      <sz val="10"/>
      <color indexed="20"/>
      <name val="Times New Roman"/>
      <family val="1"/>
      <charset val="204"/>
    </font>
    <font>
      <b/>
      <sz val="11"/>
      <color indexed="30"/>
      <name val="Arial Cyr"/>
      <charset val="204"/>
    </font>
    <font>
      <b/>
      <sz val="10"/>
      <color indexed="60"/>
      <name val="Arial"/>
      <family val="2"/>
      <charset val="204"/>
    </font>
    <font>
      <b/>
      <sz val="11"/>
      <color indexed="60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i/>
      <sz val="10"/>
      <name val="Arial Cyr"/>
      <charset val="204"/>
    </font>
    <font>
      <b/>
      <sz val="10"/>
      <color indexed="60"/>
      <name val="Arial Cyr"/>
      <charset val="204"/>
    </font>
    <font>
      <sz val="10"/>
      <color indexed="10"/>
      <name val="Arial Cyr"/>
      <charset val="204"/>
    </font>
    <font>
      <b/>
      <sz val="11"/>
      <color indexed="60"/>
      <name val="Times New Roman"/>
      <family val="1"/>
      <charset val="204"/>
    </font>
    <font>
      <sz val="11"/>
      <color indexed="10"/>
      <name val="Arial Cyr"/>
      <charset val="204"/>
    </font>
    <font>
      <sz val="11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0"/>
      <color indexed="14"/>
      <name val="Arial Cyr"/>
      <charset val="204"/>
    </font>
    <font>
      <b/>
      <sz val="10"/>
      <color indexed="10"/>
      <name val="Times New Roman"/>
      <family val="1"/>
      <charset val="204"/>
    </font>
    <font>
      <sz val="12"/>
      <color indexed="14"/>
      <name val="Arial Cyr"/>
      <charset val="204"/>
    </font>
    <font>
      <sz val="11"/>
      <color indexed="60"/>
      <name val="Arial Cyr"/>
      <charset val="204"/>
    </font>
    <font>
      <b/>
      <sz val="10"/>
      <color indexed="20"/>
      <name val="Arial Cyr"/>
      <charset val="204"/>
    </font>
    <font>
      <sz val="11"/>
      <name val="Arial Cyr"/>
      <charset val="204"/>
    </font>
    <font>
      <sz val="11"/>
      <color indexed="30"/>
      <name val="Times New Roman"/>
      <family val="1"/>
      <charset val="204"/>
    </font>
    <font>
      <sz val="12"/>
      <color indexed="60"/>
      <name val="Arial Cyr"/>
      <charset val="204"/>
    </font>
    <font>
      <sz val="14"/>
      <name val="Times New Roman"/>
      <family val="1"/>
      <charset val="204"/>
    </font>
    <font>
      <sz val="10"/>
      <color indexed="14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2"/>
      <color indexed="60"/>
      <name val="Arial"/>
      <family val="2"/>
      <charset val="204"/>
    </font>
    <font>
      <b/>
      <sz val="10"/>
      <color indexed="30"/>
      <name val="Arial Cyr"/>
      <charset val="204"/>
    </font>
    <font>
      <sz val="10"/>
      <color indexed="16"/>
      <name val="Arial Cyr"/>
      <charset val="204"/>
    </font>
    <font>
      <b/>
      <sz val="10"/>
      <color indexed="16"/>
      <name val="Arial Cyr"/>
      <charset val="204"/>
    </font>
    <font>
      <b/>
      <sz val="10"/>
      <color indexed="10"/>
      <name val="Arial Cyr"/>
      <charset val="204"/>
    </font>
    <font>
      <b/>
      <sz val="10"/>
      <color indexed="14"/>
      <name val="Arial Cyr"/>
      <charset val="204"/>
    </font>
    <font>
      <b/>
      <i/>
      <sz val="9"/>
      <color indexed="10"/>
      <name val="Times New Roman"/>
      <family val="1"/>
      <charset val="204"/>
    </font>
    <font>
      <sz val="9"/>
      <name val="Arial Cyr"/>
      <charset val="204"/>
    </font>
    <font>
      <sz val="12"/>
      <color indexed="16"/>
      <name val="Arial Cyr"/>
      <charset val="204"/>
    </font>
    <font>
      <sz val="12"/>
      <color indexed="12"/>
      <name val="Arial Cyr"/>
      <charset val="204"/>
    </font>
    <font>
      <b/>
      <sz val="12"/>
      <color indexed="12"/>
      <name val="Arial Cyr"/>
      <charset val="204"/>
    </font>
    <font>
      <sz val="9"/>
      <color indexed="14"/>
      <name val="Arial Cyr"/>
      <charset val="204"/>
    </font>
    <font>
      <sz val="8"/>
      <name val="Arial Cyr"/>
      <family val="2"/>
      <charset val="204"/>
    </font>
    <font>
      <sz val="9"/>
      <color indexed="10"/>
      <name val="Arial Cyr"/>
      <charset val="204"/>
    </font>
    <font>
      <sz val="12"/>
      <color indexed="10"/>
      <name val="Times New Roman"/>
      <family val="1"/>
      <charset val="204"/>
    </font>
    <font>
      <sz val="9"/>
      <color indexed="60"/>
      <name val="Arial Cyr"/>
      <charset val="204"/>
    </font>
    <font>
      <sz val="9"/>
      <color indexed="12"/>
      <name val="Arial Cyr"/>
      <charset val="204"/>
    </font>
    <font>
      <b/>
      <sz val="9"/>
      <name val="Arial Cyr"/>
      <charset val="204"/>
    </font>
    <font>
      <sz val="10"/>
      <color indexed="60"/>
      <name val="Arial Cyr"/>
      <family val="2"/>
      <charset val="204"/>
    </font>
    <font>
      <sz val="10"/>
      <color indexed="30"/>
      <name val="Arial Cyr"/>
      <family val="2"/>
      <charset val="204"/>
    </font>
    <font>
      <b/>
      <sz val="9"/>
      <color indexed="10"/>
      <name val="Arial Cyr"/>
      <charset val="204"/>
    </font>
    <font>
      <sz val="9"/>
      <color indexed="30"/>
      <name val="Arial Cyr"/>
      <charset val="204"/>
    </font>
    <font>
      <sz val="8"/>
      <color indexed="10"/>
      <name val="Arial Cyr"/>
      <charset val="204"/>
    </font>
    <font>
      <b/>
      <sz val="10"/>
      <color indexed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color indexed="10"/>
      <name val="Arial Cyr"/>
      <charset val="204"/>
    </font>
    <font>
      <b/>
      <i/>
      <sz val="10"/>
      <color indexed="14"/>
      <name val="Arial Cyr"/>
      <charset val="204"/>
    </font>
    <font>
      <b/>
      <i/>
      <sz val="10"/>
      <color indexed="12"/>
      <name val="Arial Cyr"/>
      <charset val="204"/>
    </font>
    <font>
      <b/>
      <sz val="9"/>
      <color indexed="30"/>
      <name val="Arial Cyr"/>
      <charset val="204"/>
    </font>
    <font>
      <sz val="10"/>
      <color indexed="30"/>
      <name val="Arial Cyr"/>
      <charset val="204"/>
    </font>
    <font>
      <b/>
      <sz val="8"/>
      <color indexed="10"/>
      <name val="Arial Cyr"/>
      <charset val="204"/>
    </font>
    <font>
      <sz val="8"/>
      <color indexed="60"/>
      <name val="Arial Cyr"/>
      <charset val="204"/>
    </font>
    <font>
      <b/>
      <sz val="9"/>
      <color indexed="60"/>
      <name val="Arial Cyr"/>
      <charset val="204"/>
    </font>
    <font>
      <sz val="8"/>
      <color indexed="12"/>
      <name val="Arial Cyr"/>
      <charset val="204"/>
    </font>
    <font>
      <sz val="10"/>
      <color indexed="12"/>
      <name val="Arial Cyr"/>
      <charset val="204"/>
    </font>
    <font>
      <b/>
      <i/>
      <sz val="10"/>
      <color indexed="30"/>
      <name val="Arial Cyr"/>
      <charset val="204"/>
    </font>
    <font>
      <b/>
      <i/>
      <sz val="10"/>
      <color indexed="60"/>
      <name val="Arial Cyr"/>
      <charset val="204"/>
    </font>
    <font>
      <b/>
      <sz val="8"/>
      <color indexed="14"/>
      <name val="Arial Cyr"/>
      <charset val="204"/>
    </font>
    <font>
      <sz val="8"/>
      <color indexed="14"/>
      <name val="Arial Cyr"/>
      <charset val="204"/>
    </font>
    <font>
      <b/>
      <i/>
      <sz val="10"/>
      <color indexed="20"/>
      <name val="Arial Cyr"/>
      <charset val="204"/>
    </font>
    <font>
      <b/>
      <i/>
      <sz val="12"/>
      <color indexed="14"/>
      <name val="Arial Cyr"/>
      <family val="2"/>
      <charset val="204"/>
    </font>
    <font>
      <i/>
      <sz val="12"/>
      <name val="Arial Cyr"/>
      <charset val="204"/>
    </font>
    <font>
      <b/>
      <i/>
      <sz val="12"/>
      <color indexed="30"/>
      <name val="Arial Cyr"/>
      <charset val="204"/>
    </font>
    <font>
      <b/>
      <i/>
      <sz val="12"/>
      <color indexed="60"/>
      <name val="Arial Cyr"/>
      <charset val="204"/>
    </font>
    <font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4"/>
      <name val="Arial Cyr"/>
      <charset val="204"/>
    </font>
    <font>
      <b/>
      <sz val="8"/>
      <name val="Arial Cyr"/>
      <charset val="204"/>
    </font>
    <font>
      <i/>
      <sz val="9"/>
      <name val="Arial Cyr"/>
      <charset val="204"/>
    </font>
    <font>
      <b/>
      <sz val="12"/>
      <color indexed="20"/>
      <name val="Arial Cyr"/>
      <charset val="204"/>
    </font>
    <font>
      <i/>
      <sz val="10"/>
      <color indexed="10"/>
      <name val="Arial Cyr"/>
      <charset val="204"/>
    </font>
    <font>
      <b/>
      <sz val="9"/>
      <color indexed="14"/>
      <name val="Arial Cyr"/>
      <charset val="204"/>
    </font>
    <font>
      <i/>
      <sz val="9"/>
      <color indexed="10"/>
      <name val="Arial Cyr"/>
      <charset val="204"/>
    </font>
    <font>
      <b/>
      <sz val="10"/>
      <color indexed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indexed="12"/>
      <name val="Arial Cyr"/>
      <charset val="204"/>
    </font>
    <font>
      <vertAlign val="subscript"/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9"/>
      <color indexed="10"/>
      <name val="Arial Cyr"/>
      <charset val="204"/>
    </font>
    <font>
      <sz val="10"/>
      <color indexed="14"/>
      <name val="Times New Roman"/>
      <family val="1"/>
      <charset val="204"/>
    </font>
    <font>
      <sz val="9"/>
      <color indexed="10"/>
      <name val="Arial Cyr"/>
      <family val="2"/>
      <charset val="204"/>
    </font>
    <font>
      <b/>
      <sz val="9"/>
      <color indexed="10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sz val="11"/>
      <name val="Arial Cyr"/>
      <family val="2"/>
      <charset val="204"/>
    </font>
    <font>
      <b/>
      <sz val="9"/>
      <color indexed="30"/>
      <name val="Arial"/>
      <family val="2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color indexed="14"/>
      <name val="Arial Cyr"/>
      <family val="2"/>
      <charset val="204"/>
    </font>
    <font>
      <b/>
      <sz val="8"/>
      <color indexed="12"/>
      <name val="Arial Cyr"/>
      <family val="2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12"/>
      <name val="Arial Cyr"/>
      <charset val="204"/>
    </font>
    <font>
      <b/>
      <vertAlign val="subscript"/>
      <sz val="10"/>
      <name val="Times New Roman"/>
      <family val="1"/>
      <charset val="204"/>
    </font>
    <font>
      <sz val="10"/>
      <color indexed="3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36" fillId="0" borderId="0">
      <alignment horizontal="centerContinuous"/>
    </xf>
    <xf numFmtId="0" fontId="1" fillId="0" borderId="0"/>
  </cellStyleXfs>
  <cellXfs count="953">
    <xf numFmtId="0" fontId="0" fillId="0" borderId="0" xfId="0"/>
    <xf numFmtId="0" fontId="1" fillId="0" borderId="0" xfId="1"/>
    <xf numFmtId="164" fontId="1" fillId="0" borderId="0" xfId="1" applyNumberFormat="1"/>
    <xf numFmtId="164" fontId="1" fillId="0" borderId="0" xfId="1" applyNumberFormat="1" applyAlignment="1">
      <alignment horizontal="center"/>
    </xf>
    <xf numFmtId="0" fontId="1" fillId="0" borderId="0" xfId="1" applyFont="1"/>
    <xf numFmtId="164" fontId="1" fillId="0" borderId="0" xfId="1" applyNumberFormat="1" applyFont="1"/>
    <xf numFmtId="0" fontId="3" fillId="0" borderId="0" xfId="0" applyFont="1"/>
    <xf numFmtId="164" fontId="2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top" wrapText="1"/>
    </xf>
    <xf numFmtId="0" fontId="7" fillId="0" borderId="0" xfId="1" applyFont="1" applyBorder="1" applyAlignment="1">
      <alignment vertical="center"/>
    </xf>
    <xf numFmtId="164" fontId="8" fillId="0" borderId="0" xfId="1" applyNumberFormat="1" applyFont="1"/>
    <xf numFmtId="0" fontId="6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2" fillId="0" borderId="0" xfId="1" applyFont="1"/>
    <xf numFmtId="0" fontId="4" fillId="0" borderId="0" xfId="0" applyFont="1"/>
    <xf numFmtId="0" fontId="12" fillId="0" borderId="0" xfId="0" applyFont="1"/>
    <xf numFmtId="165" fontId="8" fillId="0" borderId="0" xfId="1" applyNumberFormat="1" applyFont="1"/>
    <xf numFmtId="0" fontId="0" fillId="0" borderId="8" xfId="0" applyBorder="1" applyAlignment="1">
      <alignment horizontal="center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center" wrapText="1"/>
    </xf>
    <xf numFmtId="0" fontId="16" fillId="0" borderId="11" xfId="1" applyFont="1" applyBorder="1" applyAlignment="1">
      <alignment horizontal="center" vertical="center" wrapText="1"/>
    </xf>
    <xf numFmtId="165" fontId="17" fillId="2" borderId="11" xfId="1" applyNumberFormat="1" applyFont="1" applyFill="1" applyBorder="1" applyAlignment="1">
      <alignment horizontal="center" vertical="center" wrapText="1"/>
    </xf>
    <xf numFmtId="165" fontId="14" fillId="0" borderId="11" xfId="1" applyNumberFormat="1" applyFont="1" applyBorder="1" applyAlignment="1">
      <alignment horizontal="center" vertical="center" wrapText="1"/>
    </xf>
    <xf numFmtId="3" fontId="14" fillId="0" borderId="11" xfId="1" applyNumberFormat="1" applyFont="1" applyBorder="1" applyAlignment="1">
      <alignment horizontal="center" vertical="center" wrapText="1"/>
    </xf>
    <xf numFmtId="165" fontId="18" fillId="0" borderId="0" xfId="1" applyNumberFormat="1" applyFont="1" applyAlignment="1">
      <alignment horizontal="center" vertical="center"/>
    </xf>
    <xf numFmtId="0" fontId="19" fillId="0" borderId="12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left" vertical="center" wrapText="1"/>
    </xf>
    <xf numFmtId="0" fontId="16" fillId="0" borderId="14" xfId="1" applyFont="1" applyBorder="1" applyAlignment="1">
      <alignment horizontal="center" vertical="center" wrapText="1"/>
    </xf>
    <xf numFmtId="3" fontId="16" fillId="2" borderId="14" xfId="1" applyNumberFormat="1" applyFont="1" applyFill="1" applyBorder="1" applyAlignment="1">
      <alignment horizontal="center" vertical="center" wrapText="1"/>
    </xf>
    <xf numFmtId="3" fontId="16" fillId="0" borderId="14" xfId="1" applyNumberFormat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center" vertical="top" wrapText="1"/>
    </xf>
    <xf numFmtId="165" fontId="17" fillId="2" borderId="18" xfId="1" applyNumberFormat="1" applyFont="1" applyFill="1" applyBorder="1" applyAlignment="1">
      <alignment horizontal="center" vertical="center" wrapText="1"/>
    </xf>
    <xf numFmtId="165" fontId="14" fillId="2" borderId="18" xfId="1" applyNumberFormat="1" applyFont="1" applyFill="1" applyBorder="1" applyAlignment="1">
      <alignment horizontal="center" vertical="center" wrapText="1"/>
    </xf>
    <xf numFmtId="164" fontId="17" fillId="0" borderId="17" xfId="1" applyNumberFormat="1" applyFont="1" applyBorder="1" applyAlignment="1">
      <alignment horizontal="center" vertical="center" wrapText="1"/>
    </xf>
    <xf numFmtId="164" fontId="14" fillId="0" borderId="17" xfId="1" applyNumberFormat="1" applyFont="1" applyBorder="1" applyAlignment="1">
      <alignment horizontal="center" vertical="center" wrapText="1"/>
    </xf>
    <xf numFmtId="164" fontId="16" fillId="0" borderId="17" xfId="1" applyNumberFormat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left" vertical="center" wrapText="1"/>
    </xf>
    <xf numFmtId="2" fontId="16" fillId="0" borderId="20" xfId="1" applyNumberFormat="1" applyFont="1" applyBorder="1" applyAlignment="1">
      <alignment horizontal="center" vertical="center" wrapText="1"/>
    </xf>
    <xf numFmtId="3" fontId="14" fillId="0" borderId="21" xfId="1" applyNumberFormat="1" applyFont="1" applyBorder="1" applyAlignment="1">
      <alignment horizontal="center" vertical="center" wrapText="1"/>
    </xf>
    <xf numFmtId="165" fontId="14" fillId="0" borderId="21" xfId="1" applyNumberFormat="1" applyFont="1" applyBorder="1" applyAlignment="1">
      <alignment horizontal="center" vertical="center" wrapText="1"/>
    </xf>
    <xf numFmtId="164" fontId="14" fillId="0" borderId="21" xfId="1" applyNumberFormat="1" applyFont="1" applyBorder="1" applyAlignment="1">
      <alignment horizontal="center" vertical="center" wrapText="1"/>
    </xf>
    <xf numFmtId="164" fontId="14" fillId="0" borderId="22" xfId="1" applyNumberFormat="1" applyFont="1" applyBorder="1" applyAlignment="1">
      <alignment horizontal="center" vertical="center" wrapText="1"/>
    </xf>
    <xf numFmtId="164" fontId="14" fillId="0" borderId="23" xfId="1" applyNumberFormat="1" applyFont="1" applyBorder="1" applyAlignment="1">
      <alignment horizontal="center" vertical="center" wrapText="1"/>
    </xf>
    <xf numFmtId="165" fontId="14" fillId="2" borderId="23" xfId="1" applyNumberFormat="1" applyFont="1" applyFill="1" applyBorder="1" applyAlignment="1">
      <alignment horizontal="center" vertical="center" wrapText="1"/>
    </xf>
    <xf numFmtId="165" fontId="14" fillId="0" borderId="23" xfId="1" applyNumberFormat="1" applyFont="1" applyBorder="1" applyAlignment="1">
      <alignment horizontal="center" vertical="center" wrapText="1"/>
    </xf>
    <xf numFmtId="3" fontId="14" fillId="0" borderId="23" xfId="1" applyNumberFormat="1" applyFont="1" applyBorder="1" applyAlignment="1">
      <alignment horizontal="center" vertical="center" wrapText="1"/>
    </xf>
    <xf numFmtId="164" fontId="2" fillId="0" borderId="0" xfId="1" applyNumberFormat="1" applyFont="1"/>
    <xf numFmtId="0" fontId="16" fillId="0" borderId="12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left" vertical="center" wrapText="1"/>
    </xf>
    <xf numFmtId="2" fontId="16" fillId="0" borderId="11" xfId="1" applyNumberFormat="1" applyFont="1" applyBorder="1" applyAlignment="1">
      <alignment horizontal="center" vertical="center" wrapText="1"/>
    </xf>
    <xf numFmtId="3" fontId="16" fillId="2" borderId="11" xfId="1" applyNumberFormat="1" applyFont="1" applyFill="1" applyBorder="1" applyAlignment="1">
      <alignment horizontal="center" vertical="center" wrapText="1"/>
    </xf>
    <xf numFmtId="3" fontId="16" fillId="0" borderId="11" xfId="1" applyNumberFormat="1" applyFont="1" applyBorder="1" applyAlignment="1">
      <alignment horizontal="center" vertical="center" wrapText="1"/>
    </xf>
    <xf numFmtId="2" fontId="2" fillId="0" borderId="0" xfId="1" applyNumberFormat="1" applyFont="1"/>
    <xf numFmtId="0" fontId="1" fillId="0" borderId="0" xfId="1" applyFont="1" applyBorder="1"/>
    <xf numFmtId="0" fontId="16" fillId="2" borderId="24" xfId="1" applyFont="1" applyFill="1" applyBorder="1" applyAlignment="1">
      <alignment horizontal="left" vertical="center" wrapText="1"/>
    </xf>
    <xf numFmtId="0" fontId="16" fillId="0" borderId="25" xfId="1" applyFont="1" applyBorder="1" applyAlignment="1">
      <alignment horizontal="center" vertical="center" wrapText="1"/>
    </xf>
    <xf numFmtId="3" fontId="21" fillId="0" borderId="25" xfId="1" applyNumberFormat="1" applyFont="1" applyBorder="1" applyAlignment="1">
      <alignment horizontal="center" vertical="center" wrapText="1"/>
    </xf>
    <xf numFmtId="165" fontId="16" fillId="0" borderId="25" xfId="1" applyNumberFormat="1" applyFont="1" applyBorder="1" applyAlignment="1">
      <alignment horizontal="center" vertical="center" wrapText="1"/>
    </xf>
    <xf numFmtId="165" fontId="16" fillId="2" borderId="25" xfId="1" applyNumberFormat="1" applyFont="1" applyFill="1" applyBorder="1" applyAlignment="1">
      <alignment horizontal="center" vertical="center" wrapText="1"/>
    </xf>
    <xf numFmtId="166" fontId="16" fillId="0" borderId="25" xfId="1" applyNumberFormat="1" applyFont="1" applyBorder="1" applyAlignment="1">
      <alignment horizontal="center" vertical="center" wrapText="1"/>
    </xf>
    <xf numFmtId="3" fontId="16" fillId="0" borderId="25" xfId="1" applyNumberFormat="1" applyFont="1" applyBorder="1" applyAlignment="1">
      <alignment horizontal="center" vertical="center" wrapText="1"/>
    </xf>
    <xf numFmtId="3" fontId="1" fillId="0" borderId="0" xfId="1" applyNumberFormat="1" applyFont="1"/>
    <xf numFmtId="2" fontId="14" fillId="0" borderId="0" xfId="1" applyNumberFormat="1" applyFont="1" applyBorder="1" applyAlignment="1">
      <alignment horizontal="center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2" fontId="14" fillId="0" borderId="26" xfId="1" applyNumberFormat="1" applyFont="1" applyBorder="1" applyAlignment="1">
      <alignment horizontal="left" vertical="center" wrapText="1"/>
    </xf>
    <xf numFmtId="2" fontId="14" fillId="0" borderId="27" xfId="1" applyNumberFormat="1" applyFont="1" applyBorder="1" applyAlignment="1">
      <alignment horizontal="center" vertical="center" wrapText="1"/>
    </xf>
    <xf numFmtId="165" fontId="17" fillId="0" borderId="28" xfId="1" applyNumberFormat="1" applyFont="1" applyBorder="1" applyAlignment="1">
      <alignment horizontal="center" vertical="center" wrapText="1"/>
    </xf>
    <xf numFmtId="165" fontId="14" fillId="0" borderId="28" xfId="1" applyNumberFormat="1" applyFont="1" applyBorder="1" applyAlignment="1">
      <alignment horizontal="center" vertical="center" wrapText="1"/>
    </xf>
    <xf numFmtId="165" fontId="14" fillId="2" borderId="28" xfId="1" applyNumberFormat="1" applyFont="1" applyFill="1" applyBorder="1" applyAlignment="1">
      <alignment horizontal="center" vertical="center" wrapText="1"/>
    </xf>
    <xf numFmtId="3" fontId="14" fillId="0" borderId="28" xfId="1" applyNumberFormat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2" fontId="14" fillId="0" borderId="30" xfId="1" applyNumberFormat="1" applyFont="1" applyBorder="1" applyAlignment="1">
      <alignment horizontal="left" vertical="center" wrapText="1"/>
    </xf>
    <xf numFmtId="0" fontId="16" fillId="0" borderId="31" xfId="1" applyFont="1" applyBorder="1" applyAlignment="1">
      <alignment horizontal="center" vertical="center" wrapText="1"/>
    </xf>
    <xf numFmtId="165" fontId="17" fillId="0" borderId="31" xfId="1" applyNumberFormat="1" applyFont="1" applyBorder="1" applyAlignment="1">
      <alignment horizontal="center" vertical="center" wrapText="1"/>
    </xf>
    <xf numFmtId="164" fontId="15" fillId="2" borderId="31" xfId="1" applyNumberFormat="1" applyFont="1" applyFill="1" applyBorder="1" applyAlignment="1">
      <alignment horizontal="center" vertical="center" wrapText="1"/>
    </xf>
    <xf numFmtId="164" fontId="14" fillId="2" borderId="31" xfId="1" applyNumberFormat="1" applyFont="1" applyFill="1" applyBorder="1" applyAlignment="1">
      <alignment horizontal="center" vertical="center" wrapText="1"/>
    </xf>
    <xf numFmtId="165" fontId="14" fillId="0" borderId="31" xfId="1" applyNumberFormat="1" applyFont="1" applyBorder="1" applyAlignment="1">
      <alignment horizontal="center" vertical="center" wrapText="1"/>
    </xf>
    <xf numFmtId="3" fontId="14" fillId="0" borderId="31" xfId="1" applyNumberFormat="1" applyFont="1" applyBorder="1" applyAlignment="1">
      <alignment horizontal="center" vertical="center" wrapText="1"/>
    </xf>
    <xf numFmtId="3" fontId="14" fillId="0" borderId="32" xfId="1" applyNumberFormat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top" wrapText="1"/>
    </xf>
    <xf numFmtId="10" fontId="16" fillId="2" borderId="14" xfId="2" applyNumberFormat="1" applyFont="1" applyFill="1" applyBorder="1" applyAlignment="1">
      <alignment horizontal="center" vertical="top" wrapText="1"/>
    </xf>
    <xf numFmtId="10" fontId="21" fillId="0" borderId="14" xfId="2" applyNumberFormat="1" applyFont="1" applyBorder="1" applyAlignment="1">
      <alignment horizontal="center" vertical="top" wrapText="1"/>
    </xf>
    <xf numFmtId="10" fontId="16" fillId="0" borderId="14" xfId="2" applyNumberFormat="1" applyFont="1" applyBorder="1" applyAlignment="1">
      <alignment horizontal="center" vertical="top" wrapText="1"/>
    </xf>
    <xf numFmtId="10" fontId="22" fillId="0" borderId="14" xfId="2" applyNumberFormat="1" applyFont="1" applyBorder="1" applyAlignment="1">
      <alignment horizontal="center" vertical="top" wrapText="1"/>
    </xf>
    <xf numFmtId="9" fontId="22" fillId="0" borderId="14" xfId="2" applyNumberFormat="1" applyFont="1" applyBorder="1" applyAlignment="1">
      <alignment horizontal="center" vertical="top" wrapText="1"/>
    </xf>
    <xf numFmtId="9" fontId="22" fillId="0" borderId="33" xfId="2" applyNumberFormat="1" applyFont="1" applyBorder="1" applyAlignment="1">
      <alignment horizontal="center" vertical="top" wrapText="1"/>
    </xf>
    <xf numFmtId="164" fontId="16" fillId="0" borderId="14" xfId="1" applyNumberFormat="1" applyFont="1" applyBorder="1" applyAlignment="1">
      <alignment horizontal="center" vertical="center" wrapText="1"/>
    </xf>
    <xf numFmtId="164" fontId="16" fillId="2" borderId="14" xfId="1" applyNumberFormat="1" applyFont="1" applyFill="1" applyBorder="1" applyAlignment="1">
      <alignment horizontal="center" vertical="center" wrapText="1"/>
    </xf>
    <xf numFmtId="164" fontId="15" fillId="2" borderId="11" xfId="1" applyNumberFormat="1" applyFont="1" applyFill="1" applyBorder="1" applyAlignment="1">
      <alignment horizontal="center" vertical="center" wrapText="1"/>
    </xf>
    <xf numFmtId="9" fontId="16" fillId="0" borderId="14" xfId="1" applyNumberFormat="1" applyFont="1" applyBorder="1" applyAlignment="1">
      <alignment horizontal="center" vertical="center" wrapText="1"/>
    </xf>
    <xf numFmtId="9" fontId="16" fillId="0" borderId="33" xfId="1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top" wrapText="1"/>
    </xf>
    <xf numFmtId="4" fontId="23" fillId="0" borderId="25" xfId="1" applyNumberFormat="1" applyFont="1" applyBorder="1" applyAlignment="1">
      <alignment horizontal="center" vertical="top" wrapText="1"/>
    </xf>
    <xf numFmtId="10" fontId="5" fillId="2" borderId="25" xfId="2" applyNumberFormat="1" applyFont="1" applyFill="1" applyBorder="1" applyAlignment="1">
      <alignment horizontal="center" vertical="top" wrapText="1"/>
    </xf>
    <xf numFmtId="10" fontId="5" fillId="2" borderId="34" xfId="2" applyNumberFormat="1" applyFont="1" applyFill="1" applyBorder="1" applyAlignment="1">
      <alignment horizontal="center" vertical="top" wrapText="1"/>
    </xf>
    <xf numFmtId="165" fontId="17" fillId="0" borderId="11" xfId="1" applyNumberFormat="1" applyFont="1" applyBorder="1" applyAlignment="1">
      <alignment horizontal="center" vertical="center" wrapText="1"/>
    </xf>
    <xf numFmtId="164" fontId="17" fillId="0" borderId="11" xfId="1" applyNumberFormat="1" applyFont="1" applyBorder="1" applyAlignment="1">
      <alignment horizontal="center" vertical="center" wrapText="1"/>
    </xf>
    <xf numFmtId="164" fontId="24" fillId="2" borderId="11" xfId="1" applyNumberFormat="1" applyFont="1" applyFill="1" applyBorder="1" applyAlignment="1">
      <alignment horizontal="center" vertical="center" wrapText="1"/>
    </xf>
    <xf numFmtId="164" fontId="14" fillId="0" borderId="11" xfId="1" applyNumberFormat="1" applyFont="1" applyBorder="1" applyAlignment="1">
      <alignment horizontal="center" vertical="center" wrapText="1"/>
    </xf>
    <xf numFmtId="1" fontId="14" fillId="0" borderId="11" xfId="1" applyNumberFormat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1" fontId="16" fillId="0" borderId="17" xfId="1" applyNumberFormat="1" applyFont="1" applyBorder="1" applyAlignment="1">
      <alignment horizontal="center" vertical="center" wrapText="1"/>
    </xf>
    <xf numFmtId="0" fontId="16" fillId="0" borderId="37" xfId="1" applyFont="1" applyBorder="1" applyAlignment="1">
      <alignment horizontal="left" vertical="center" wrapText="1"/>
    </xf>
    <xf numFmtId="0" fontId="14" fillId="0" borderId="38" xfId="1" applyFont="1" applyBorder="1" applyAlignment="1">
      <alignment horizontal="left" vertical="center" wrapText="1"/>
    </xf>
    <xf numFmtId="0" fontId="16" fillId="0" borderId="38" xfId="1" applyFont="1" applyBorder="1" applyAlignment="1">
      <alignment horizontal="left" vertical="center" wrapText="1"/>
    </xf>
    <xf numFmtId="49" fontId="16" fillId="0" borderId="12" xfId="1" applyNumberFormat="1" applyFont="1" applyBorder="1" applyAlignment="1">
      <alignment horizontal="center" vertical="center" wrapText="1"/>
    </xf>
    <xf numFmtId="164" fontId="27" fillId="0" borderId="0" xfId="1" applyNumberFormat="1" applyFont="1" applyAlignment="1">
      <alignment horizontal="center"/>
    </xf>
    <xf numFmtId="164" fontId="1" fillId="3" borderId="0" xfId="1" applyNumberFormat="1" applyFont="1" applyFill="1"/>
    <xf numFmtId="10" fontId="28" fillId="0" borderId="0" xfId="1" applyNumberFormat="1" applyFont="1"/>
    <xf numFmtId="0" fontId="29" fillId="0" borderId="0" xfId="1" applyFont="1"/>
    <xf numFmtId="164" fontId="14" fillId="0" borderId="40" xfId="1" applyNumberFormat="1" applyFont="1" applyBorder="1" applyAlignment="1">
      <alignment horizontal="center" vertical="center" wrapText="1"/>
    </xf>
    <xf numFmtId="164" fontId="30" fillId="0" borderId="41" xfId="1" applyNumberFormat="1" applyFont="1" applyBorder="1" applyAlignment="1">
      <alignment horizontal="center" vertical="center" wrapText="1"/>
    </xf>
    <xf numFmtId="165" fontId="16" fillId="0" borderId="42" xfId="1" applyNumberFormat="1" applyFont="1" applyBorder="1" applyAlignment="1">
      <alignment horizontal="center" vertical="top" wrapText="1"/>
    </xf>
    <xf numFmtId="165" fontId="16" fillId="2" borderId="12" xfId="1" applyNumberFormat="1" applyFont="1" applyFill="1" applyBorder="1" applyAlignment="1">
      <alignment horizontal="center" vertical="top" wrapText="1"/>
    </xf>
    <xf numFmtId="164" fontId="32" fillId="0" borderId="43" xfId="1" applyNumberFormat="1" applyFont="1" applyBorder="1" applyAlignment="1">
      <alignment horizontal="center" vertical="top" wrapText="1"/>
    </xf>
    <xf numFmtId="164" fontId="32" fillId="0" borderId="38" xfId="1" applyNumberFormat="1" applyFont="1" applyBorder="1" applyAlignment="1">
      <alignment horizontal="center" vertical="top" wrapText="1"/>
    </xf>
    <xf numFmtId="164" fontId="32" fillId="0" borderId="13" xfId="1" applyNumberFormat="1" applyFont="1" applyBorder="1" applyAlignment="1">
      <alignment horizontal="center" vertical="top" wrapText="1"/>
    </xf>
    <xf numFmtId="164" fontId="32" fillId="0" borderId="44" xfId="1" applyNumberFormat="1" applyFont="1" applyBorder="1" applyAlignment="1">
      <alignment horizontal="center" vertical="top" wrapText="1"/>
    </xf>
    <xf numFmtId="164" fontId="22" fillId="0" borderId="38" xfId="1" applyNumberFormat="1" applyFont="1" applyBorder="1" applyAlignment="1">
      <alignment horizontal="center" vertical="center" wrapText="1"/>
    </xf>
    <xf numFmtId="164" fontId="22" fillId="0" borderId="14" xfId="1" applyNumberFormat="1" applyFont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" fontId="22" fillId="0" borderId="33" xfId="1" applyNumberFormat="1" applyFont="1" applyBorder="1" applyAlignment="1">
      <alignment horizontal="center" vertical="center" wrapText="1"/>
    </xf>
    <xf numFmtId="165" fontId="16" fillId="0" borderId="42" xfId="1" applyNumberFormat="1" applyFont="1" applyBorder="1" applyAlignment="1">
      <alignment horizontal="center" vertical="center" wrapText="1"/>
    </xf>
    <xf numFmtId="165" fontId="16" fillId="2" borderId="12" xfId="1" applyNumberFormat="1" applyFont="1" applyFill="1" applyBorder="1" applyAlignment="1">
      <alignment horizontal="center" vertical="center" wrapText="1"/>
    </xf>
    <xf numFmtId="164" fontId="32" fillId="0" borderId="43" xfId="1" applyNumberFormat="1" applyFont="1" applyBorder="1" applyAlignment="1">
      <alignment horizontal="center" vertical="center" wrapText="1"/>
    </xf>
    <xf numFmtId="164" fontId="32" fillId="0" borderId="38" xfId="1" applyNumberFormat="1" applyFont="1" applyBorder="1" applyAlignment="1">
      <alignment horizontal="center" vertical="center" wrapText="1"/>
    </xf>
    <xf numFmtId="164" fontId="32" fillId="0" borderId="13" xfId="1" applyNumberFormat="1" applyFont="1" applyBorder="1" applyAlignment="1">
      <alignment horizontal="center" vertical="center" wrapText="1"/>
    </xf>
    <xf numFmtId="164" fontId="32" fillId="0" borderId="44" xfId="1" applyNumberFormat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left" vertical="center" wrapText="1"/>
    </xf>
    <xf numFmtId="165" fontId="16" fillId="0" borderId="45" xfId="1" applyNumberFormat="1" applyFont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164" fontId="16" fillId="0" borderId="46" xfId="1" applyNumberFormat="1" applyFont="1" applyBorder="1" applyAlignment="1">
      <alignment horizontal="center" vertical="center" wrapText="1"/>
    </xf>
    <xf numFmtId="164" fontId="32" fillId="0" borderId="39" xfId="1" applyNumberFormat="1" applyFont="1" applyBorder="1" applyAlignment="1">
      <alignment horizontal="center" vertical="center" wrapText="1"/>
    </xf>
    <xf numFmtId="164" fontId="32" fillId="0" borderId="24" xfId="1" applyNumberFormat="1" applyFont="1" applyBorder="1" applyAlignment="1">
      <alignment horizontal="center" vertical="center" wrapText="1"/>
    </xf>
    <xf numFmtId="164" fontId="32" fillId="0" borderId="47" xfId="1" applyNumberFormat="1" applyFont="1" applyBorder="1" applyAlignment="1">
      <alignment horizontal="center" vertical="center" wrapText="1"/>
    </xf>
    <xf numFmtId="164" fontId="22" fillId="0" borderId="39" xfId="1" applyNumberFormat="1" applyFont="1" applyBorder="1" applyAlignment="1">
      <alignment horizontal="center" vertical="center" wrapText="1"/>
    </xf>
    <xf numFmtId="164" fontId="22" fillId="0" borderId="25" xfId="1" applyNumberFormat="1" applyFont="1" applyBorder="1" applyAlignment="1">
      <alignment horizontal="center" vertical="center" wrapText="1"/>
    </xf>
    <xf numFmtId="1" fontId="22" fillId="0" borderId="25" xfId="1" applyNumberFormat="1" applyFont="1" applyBorder="1" applyAlignment="1">
      <alignment horizontal="center" vertical="center" wrapText="1"/>
    </xf>
    <xf numFmtId="1" fontId="22" fillId="0" borderId="34" xfId="1" applyNumberFormat="1" applyFont="1" applyBorder="1" applyAlignment="1">
      <alignment horizontal="center" vertical="center" wrapText="1"/>
    </xf>
    <xf numFmtId="1" fontId="1" fillId="0" borderId="0" xfId="1" applyNumberFormat="1"/>
    <xf numFmtId="165" fontId="1" fillId="0" borderId="0" xfId="1" applyNumberFormat="1"/>
    <xf numFmtId="165" fontId="1" fillId="0" borderId="0" xfId="1" applyNumberFormat="1" applyAlignment="1">
      <alignment horizontal="right"/>
    </xf>
    <xf numFmtId="164" fontId="2" fillId="0" borderId="0" xfId="1" applyNumberFormat="1" applyFont="1" applyAlignment="1">
      <alignment horizontal="center"/>
    </xf>
    <xf numFmtId="164" fontId="28" fillId="0" borderId="0" xfId="1" applyNumberFormat="1" applyFont="1"/>
    <xf numFmtId="0" fontId="7" fillId="0" borderId="0" xfId="1" applyFont="1"/>
    <xf numFmtId="164" fontId="7" fillId="0" borderId="0" xfId="1" applyNumberFormat="1" applyFont="1"/>
    <xf numFmtId="164" fontId="7" fillId="0" borderId="0" xfId="1" applyNumberFormat="1" applyFont="1" applyAlignment="1">
      <alignment horizontal="center"/>
    </xf>
    <xf numFmtId="164" fontId="33" fillId="0" borderId="0" xfId="1" applyNumberFormat="1" applyFont="1"/>
    <xf numFmtId="0" fontId="0" fillId="0" borderId="0" xfId="0" applyAlignment="1">
      <alignment horizontal="center"/>
    </xf>
    <xf numFmtId="164" fontId="4" fillId="0" borderId="0" xfId="0" applyNumberFormat="1" applyFont="1"/>
    <xf numFmtId="0" fontId="4" fillId="0" borderId="0" xfId="0" applyFont="1" applyBorder="1"/>
    <xf numFmtId="0" fontId="0" fillId="0" borderId="0" xfId="0" applyBorder="1"/>
    <xf numFmtId="0" fontId="37" fillId="0" borderId="0" xfId="0" applyFont="1" applyAlignment="1"/>
    <xf numFmtId="0" fontId="38" fillId="0" borderId="0" xfId="0" applyFont="1" applyAlignment="1">
      <alignment vertical="center"/>
    </xf>
    <xf numFmtId="167" fontId="4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164" fontId="38" fillId="0" borderId="0" xfId="0" applyNumberFormat="1" applyFont="1" applyAlignment="1">
      <alignment vertical="center"/>
    </xf>
    <xf numFmtId="164" fontId="0" fillId="0" borderId="0" xfId="0" applyNumberFormat="1"/>
    <xf numFmtId="0" fontId="9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39" fillId="3" borderId="0" xfId="0" applyFont="1" applyFill="1" applyBorder="1" applyAlignment="1">
      <alignment horizontal="center" vertical="center"/>
    </xf>
    <xf numFmtId="0" fontId="40" fillId="0" borderId="0" xfId="0" applyFont="1" applyAlignment="1"/>
    <xf numFmtId="0" fontId="40" fillId="0" borderId="48" xfId="0" applyFont="1" applyBorder="1" applyAlignment="1"/>
    <xf numFmtId="164" fontId="41" fillId="0" borderId="48" xfId="0" applyNumberFormat="1" applyFont="1" applyBorder="1" applyAlignment="1"/>
    <xf numFmtId="164" fontId="42" fillId="0" borderId="48" xfId="0" applyNumberFormat="1" applyFont="1" applyBorder="1" applyAlignment="1"/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0" borderId="0" xfId="0" applyFont="1"/>
    <xf numFmtId="0" fontId="24" fillId="0" borderId="5" xfId="0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44" fillId="0" borderId="5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6" fillId="0" borderId="0" xfId="0" applyNumberFormat="1" applyFont="1" applyFill="1" applyAlignment="1">
      <alignment horizontal="center"/>
    </xf>
    <xf numFmtId="164" fontId="47" fillId="0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48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/>
    </xf>
    <xf numFmtId="168" fontId="0" fillId="0" borderId="0" xfId="0" applyNumberFormat="1"/>
    <xf numFmtId="0" fontId="4" fillId="3" borderId="0" xfId="0" applyFont="1" applyFill="1"/>
    <xf numFmtId="2" fontId="16" fillId="0" borderId="5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/>
    </xf>
    <xf numFmtId="2" fontId="0" fillId="0" borderId="0" xfId="0" applyNumberFormat="1"/>
    <xf numFmtId="0" fontId="0" fillId="0" borderId="0" xfId="0" applyFill="1"/>
    <xf numFmtId="0" fontId="14" fillId="0" borderId="5" xfId="0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24" fillId="2" borderId="5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51" fillId="0" borderId="0" xfId="0" applyNumberFormat="1" applyFont="1" applyFill="1"/>
    <xf numFmtId="0" fontId="0" fillId="3" borderId="0" xfId="0" applyFill="1"/>
    <xf numFmtId="1" fontId="48" fillId="0" borderId="5" xfId="0" applyNumberFormat="1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164" fontId="5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4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1" fontId="54" fillId="0" borderId="5" xfId="0" applyNumberFormat="1" applyFont="1" applyBorder="1" applyAlignment="1">
      <alignment horizontal="center" vertical="center" wrapText="1"/>
    </xf>
    <xf numFmtId="1" fontId="52" fillId="0" borderId="5" xfId="0" applyNumberFormat="1" applyFont="1" applyBorder="1" applyAlignment="1">
      <alignment horizontal="center" vertical="center" wrapText="1"/>
    </xf>
    <xf numFmtId="164" fontId="55" fillId="0" borderId="0" xfId="0" applyNumberFormat="1" applyFont="1" applyBorder="1" applyAlignment="1">
      <alignment horizontal="center" vertical="center" wrapText="1"/>
    </xf>
    <xf numFmtId="164" fontId="56" fillId="0" borderId="0" xfId="0" applyNumberFormat="1" applyFont="1" applyAlignment="1">
      <alignment horizontal="center"/>
    </xf>
    <xf numFmtId="164" fontId="57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24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64" fontId="59" fillId="0" borderId="0" xfId="0" applyNumberFormat="1" applyFont="1"/>
    <xf numFmtId="0" fontId="60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23" fillId="0" borderId="5" xfId="0" applyNumberFormat="1" applyFont="1" applyBorder="1" applyAlignment="1">
      <alignment horizontal="center" vertical="center" wrapText="1"/>
    </xf>
    <xf numFmtId="164" fontId="6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/>
    <xf numFmtId="168" fontId="3" fillId="0" borderId="0" xfId="0" applyNumberFormat="1" applyFont="1" applyAlignment="1"/>
    <xf numFmtId="164" fontId="54" fillId="0" borderId="5" xfId="0" applyNumberFormat="1" applyFont="1" applyBorder="1" applyAlignment="1">
      <alignment horizontal="center" vertical="center" wrapText="1"/>
    </xf>
    <xf numFmtId="164" fontId="47" fillId="2" borderId="0" xfId="0" applyNumberFormat="1" applyFont="1" applyFill="1" applyBorder="1" applyAlignment="1">
      <alignment horizontal="left" vertical="center"/>
    </xf>
    <xf numFmtId="164" fontId="62" fillId="3" borderId="0" xfId="0" applyNumberFormat="1" applyFont="1" applyFill="1" applyAlignment="1">
      <alignment horizontal="center"/>
    </xf>
    <xf numFmtId="164" fontId="48" fillId="2" borderId="5" xfId="0" applyNumberFormat="1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 vertical="center"/>
    </xf>
    <xf numFmtId="164" fontId="62" fillId="0" borderId="0" xfId="0" applyNumberFormat="1" applyFont="1" applyFill="1" applyAlignment="1">
      <alignment horizontal="center"/>
    </xf>
    <xf numFmtId="0" fontId="48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164" fontId="47" fillId="0" borderId="5" xfId="0" applyNumberFormat="1" applyFont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63" fillId="0" borderId="5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/>
    </xf>
    <xf numFmtId="168" fontId="3" fillId="0" borderId="0" xfId="0" applyNumberFormat="1" applyFont="1"/>
    <xf numFmtId="164" fontId="0" fillId="0" borderId="0" xfId="0" applyNumberFormat="1" applyFont="1" applyAlignment="1">
      <alignment horizontal="center"/>
    </xf>
    <xf numFmtId="1" fontId="48" fillId="2" borderId="5" xfId="0" applyNumberFormat="1" applyFont="1" applyFill="1" applyBorder="1" applyAlignment="1">
      <alignment horizontal="center" vertical="center" wrapText="1"/>
    </xf>
    <xf numFmtId="1" fontId="24" fillId="2" borderId="5" xfId="0" applyNumberFormat="1" applyFont="1" applyFill="1" applyBorder="1" applyAlignment="1">
      <alignment horizontal="center" vertical="center" wrapText="1"/>
    </xf>
    <xf numFmtId="164" fontId="63" fillId="0" borderId="5" xfId="0" applyNumberFormat="1" applyFont="1" applyFill="1" applyBorder="1" applyAlignment="1">
      <alignment horizontal="center" vertical="center" wrapText="1"/>
    </xf>
    <xf numFmtId="164" fontId="48" fillId="0" borderId="5" xfId="0" applyNumberFormat="1" applyFont="1" applyFill="1" applyBorder="1" applyAlignment="1">
      <alignment horizontal="center" vertical="center" wrapText="1"/>
    </xf>
    <xf numFmtId="164" fontId="47" fillId="3" borderId="0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/>
    </xf>
    <xf numFmtId="0" fontId="48" fillId="0" borderId="5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164" fontId="47" fillId="0" borderId="0" xfId="0" applyNumberFormat="1" applyFont="1" applyFill="1" applyAlignment="1">
      <alignment horizontal="center" vertical="center"/>
    </xf>
    <xf numFmtId="164" fontId="57" fillId="0" borderId="0" xfId="0" applyNumberFormat="1" applyFont="1" applyFill="1"/>
    <xf numFmtId="0" fontId="3" fillId="0" borderId="0" xfId="0" applyFont="1" applyFill="1"/>
    <xf numFmtId="164" fontId="6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/>
    <xf numFmtId="1" fontId="48" fillId="0" borderId="5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51" fillId="3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164" fontId="56" fillId="0" borderId="0" xfId="0" applyNumberFormat="1" applyFont="1" applyFill="1" applyBorder="1" applyAlignment="1">
      <alignment horizontal="center" vertical="center"/>
    </xf>
    <xf numFmtId="164" fontId="50" fillId="3" borderId="0" xfId="0" applyNumberFormat="1" applyFont="1" applyFill="1" applyBorder="1" applyAlignment="1">
      <alignment horizontal="center" vertical="center"/>
    </xf>
    <xf numFmtId="164" fontId="33" fillId="2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Alignment="1"/>
    <xf numFmtId="164" fontId="65" fillId="0" borderId="0" xfId="0" applyNumberFormat="1" applyFont="1" applyAlignment="1"/>
    <xf numFmtId="164" fontId="1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9" fontId="4" fillId="0" borderId="0" xfId="0" applyNumberFormat="1" applyFont="1" applyFill="1" applyAlignment="1">
      <alignment horizontal="center" vertical="center"/>
    </xf>
    <xf numFmtId="164" fontId="59" fillId="0" borderId="0" xfId="0" applyNumberFormat="1" applyFont="1" applyFill="1"/>
    <xf numFmtId="0" fontId="57" fillId="0" borderId="0" xfId="0" applyFont="1" applyFill="1"/>
    <xf numFmtId="0" fontId="65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66" fillId="0" borderId="0" xfId="0" applyNumberFormat="1" applyFont="1" applyBorder="1" applyAlignment="1">
      <alignment horizontal="center" vertical="center"/>
    </xf>
    <xf numFmtId="164" fontId="67" fillId="0" borderId="0" xfId="0" applyNumberFormat="1" applyFont="1" applyBorder="1" applyAlignment="1">
      <alignment horizontal="center" vertical="center"/>
    </xf>
    <xf numFmtId="0" fontId="65" fillId="0" borderId="0" xfId="0" applyFont="1" applyAlignment="1"/>
    <xf numFmtId="164" fontId="66" fillId="0" borderId="0" xfId="0" applyNumberFormat="1" applyFont="1" applyBorder="1" applyAlignment="1">
      <alignment horizontal="center"/>
    </xf>
    <xf numFmtId="164" fontId="67" fillId="0" borderId="0" xfId="0" applyNumberFormat="1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 vertical="center"/>
    </xf>
    <xf numFmtId="0" fontId="62" fillId="0" borderId="0" xfId="0" applyFont="1" applyAlignment="1"/>
    <xf numFmtId="0" fontId="68" fillId="0" borderId="0" xfId="0" applyFont="1" applyAlignment="1"/>
    <xf numFmtId="164" fontId="0" fillId="0" borderId="0" xfId="0" applyNumberFormat="1" applyFont="1" applyAlignment="1"/>
    <xf numFmtId="0" fontId="6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164" fontId="4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70" fillId="0" borderId="0" xfId="0" applyNumberFormat="1" applyFont="1" applyFill="1" applyBorder="1" applyAlignment="1">
      <alignment horizontal="center" vertical="center"/>
    </xf>
    <xf numFmtId="0" fontId="57" fillId="0" borderId="0" xfId="0" applyFont="1"/>
    <xf numFmtId="0" fontId="0" fillId="2" borderId="0" xfId="0" applyFill="1" applyBorder="1"/>
    <xf numFmtId="0" fontId="1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7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71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7" fillId="2" borderId="0" xfId="0" applyFont="1" applyFill="1" applyBorder="1" applyAlignment="1">
      <alignment horizontal="center"/>
    </xf>
    <xf numFmtId="2" fontId="57" fillId="2" borderId="0" xfId="0" applyNumberFormat="1" applyFont="1" applyFill="1" applyBorder="1" applyAlignment="1">
      <alignment horizontal="center"/>
    </xf>
    <xf numFmtId="2" fontId="71" fillId="2" borderId="0" xfId="0" applyNumberFormat="1" applyFont="1" applyFill="1" applyBorder="1" applyAlignment="1">
      <alignment horizontal="center"/>
    </xf>
    <xf numFmtId="0" fontId="57" fillId="2" borderId="0" xfId="0" applyFont="1" applyFill="1" applyBorder="1"/>
    <xf numFmtId="0" fontId="71" fillId="2" borderId="0" xfId="0" applyFont="1" applyFill="1" applyBorder="1"/>
    <xf numFmtId="2" fontId="57" fillId="2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168" fontId="7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0" xfId="0" applyFont="1" applyAlignment="1">
      <alignment horizontal="center"/>
    </xf>
    <xf numFmtId="0" fontId="0" fillId="2" borderId="0" xfId="0" applyFont="1" applyFill="1" applyBorder="1" applyAlignment="1">
      <alignment wrapText="1"/>
    </xf>
    <xf numFmtId="164" fontId="13" fillId="2" borderId="0" xfId="0" applyNumberFormat="1" applyFont="1" applyFill="1" applyBorder="1" applyAlignment="1">
      <alignment horizontal="center" vertical="center"/>
    </xf>
    <xf numFmtId="164" fontId="72" fillId="2" borderId="0" xfId="0" applyNumberFormat="1" applyFont="1" applyFill="1" applyBorder="1" applyAlignment="1">
      <alignment horizontal="center" vertical="center"/>
    </xf>
    <xf numFmtId="164" fontId="74" fillId="2" borderId="0" xfId="0" applyNumberFormat="1" applyFont="1" applyFill="1" applyBorder="1" applyAlignment="1">
      <alignment horizontal="center" vertical="center"/>
    </xf>
    <xf numFmtId="164" fontId="74" fillId="0" borderId="0" xfId="0" applyNumberFormat="1" applyFont="1" applyBorder="1" applyAlignment="1">
      <alignment horizontal="center" vertical="center"/>
    </xf>
    <xf numFmtId="0" fontId="51" fillId="2" borderId="0" xfId="0" applyFont="1" applyFill="1" applyBorder="1"/>
    <xf numFmtId="0" fontId="0" fillId="2" borderId="0" xfId="0" applyFont="1" applyFill="1" applyBorder="1" applyAlignment="1">
      <alignment horizontal="center"/>
    </xf>
    <xf numFmtId="2" fontId="75" fillId="2" borderId="0" xfId="0" applyNumberFormat="1" applyFont="1" applyFill="1" applyBorder="1" applyAlignment="1">
      <alignment horizontal="center" vertical="center"/>
    </xf>
    <xf numFmtId="2" fontId="51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51" fillId="3" borderId="0" xfId="0" applyNumberFormat="1" applyFont="1" applyFill="1" applyBorder="1" applyAlignment="1">
      <alignment horizontal="center"/>
    </xf>
    <xf numFmtId="164" fontId="76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77" fillId="2" borderId="0" xfId="0" applyNumberFormat="1" applyFont="1" applyFill="1" applyBorder="1" applyAlignment="1">
      <alignment horizontal="center" vertical="center"/>
    </xf>
    <xf numFmtId="170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right" vertical="center"/>
    </xf>
    <xf numFmtId="168" fontId="0" fillId="0" borderId="0" xfId="0" applyNumberFormat="1" applyAlignment="1"/>
    <xf numFmtId="168" fontId="0" fillId="2" borderId="0" xfId="0" applyNumberFormat="1" applyFill="1" applyBorder="1" applyAlignment="1">
      <alignment horizontal="center"/>
    </xf>
    <xf numFmtId="164" fontId="78" fillId="2" borderId="0" xfId="0" applyNumberFormat="1" applyFont="1" applyFill="1" applyBorder="1" applyAlignment="1">
      <alignment horizontal="center"/>
    </xf>
    <xf numFmtId="164" fontId="77" fillId="2" borderId="0" xfId="0" applyNumberFormat="1" applyFont="1" applyFill="1" applyBorder="1" applyAlignment="1">
      <alignment horizontal="center"/>
    </xf>
    <xf numFmtId="170" fontId="78" fillId="2" borderId="0" xfId="0" applyNumberFormat="1" applyFont="1" applyFill="1" applyBorder="1" applyAlignment="1">
      <alignment horizontal="center"/>
    </xf>
    <xf numFmtId="2" fontId="78" fillId="2" borderId="0" xfId="0" applyNumberFormat="1" applyFont="1" applyFill="1" applyBorder="1" applyAlignment="1">
      <alignment horizontal="center"/>
    </xf>
    <xf numFmtId="164" fontId="79" fillId="2" borderId="0" xfId="0" applyNumberFormat="1" applyFont="1" applyFill="1" applyBorder="1" applyAlignment="1">
      <alignment horizontal="center"/>
    </xf>
    <xf numFmtId="164" fontId="79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/>
    <xf numFmtId="164" fontId="0" fillId="2" borderId="0" xfId="0" applyNumberFormat="1" applyFont="1" applyFill="1" applyBorder="1" applyAlignment="1">
      <alignment horizontal="center"/>
    </xf>
    <xf numFmtId="164" fontId="71" fillId="2" borderId="0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76" fillId="2" borderId="0" xfId="0" applyNumberFormat="1" applyFont="1" applyFill="1" applyBorder="1" applyAlignment="1">
      <alignment horizontal="center"/>
    </xf>
    <xf numFmtId="2" fontId="56" fillId="2" borderId="0" xfId="0" applyNumberFormat="1" applyFont="1" applyFill="1" applyBorder="1" applyAlignment="1">
      <alignment horizontal="center"/>
    </xf>
    <xf numFmtId="164" fontId="56" fillId="2" borderId="0" xfId="0" applyNumberFormat="1" applyFont="1" applyFill="1" applyBorder="1" applyAlignment="1">
      <alignment horizontal="center"/>
    </xf>
    <xf numFmtId="0" fontId="67" fillId="2" borderId="0" xfId="0" applyFont="1" applyFill="1" applyBorder="1" applyAlignment="1">
      <alignment horizontal="center"/>
    </xf>
    <xf numFmtId="2" fontId="80" fillId="2" borderId="0" xfId="0" applyNumberFormat="1" applyFont="1" applyFill="1" applyBorder="1" applyAlignment="1">
      <alignment horizontal="center"/>
    </xf>
    <xf numFmtId="2" fontId="67" fillId="2" borderId="0" xfId="0" applyNumberFormat="1" applyFont="1" applyFill="1" applyBorder="1" applyAlignment="1">
      <alignment horizontal="center"/>
    </xf>
    <xf numFmtId="164" fontId="67" fillId="2" borderId="0" xfId="0" applyNumberFormat="1" applyFont="1" applyFill="1" applyBorder="1" applyAlignment="1">
      <alignment horizontal="center"/>
    </xf>
    <xf numFmtId="164" fontId="66" fillId="2" borderId="0" xfId="0" applyNumberFormat="1" applyFont="1" applyFill="1" applyBorder="1" applyAlignment="1">
      <alignment horizontal="center"/>
    </xf>
    <xf numFmtId="2" fontId="81" fillId="2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164" fontId="76" fillId="0" borderId="0" xfId="0" applyNumberFormat="1" applyFont="1" applyBorder="1" applyAlignment="1">
      <alignment horizontal="center"/>
    </xf>
    <xf numFmtId="2" fontId="80" fillId="0" borderId="0" xfId="0" applyNumberFormat="1" applyFont="1" applyBorder="1" applyAlignment="1">
      <alignment horizontal="center"/>
    </xf>
    <xf numFmtId="2" fontId="67" fillId="0" borderId="0" xfId="0" applyNumberFormat="1" applyFont="1" applyBorder="1" applyAlignment="1">
      <alignment horizontal="center"/>
    </xf>
    <xf numFmtId="2" fontId="81" fillId="0" borderId="0" xfId="0" applyNumberFormat="1" applyFont="1" applyBorder="1" applyAlignment="1">
      <alignment horizontal="center"/>
    </xf>
    <xf numFmtId="2" fontId="82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/>
    <xf numFmtId="168" fontId="80" fillId="0" borderId="0" xfId="0" applyNumberFormat="1" applyFont="1" applyBorder="1" applyAlignment="1">
      <alignment horizontal="center"/>
    </xf>
    <xf numFmtId="0" fontId="62" fillId="0" borderId="0" xfId="0" applyFont="1" applyBorder="1" applyAlignment="1"/>
    <xf numFmtId="0" fontId="68" fillId="0" borderId="0" xfId="0" applyFont="1" applyBorder="1" applyAlignment="1"/>
    <xf numFmtId="0" fontId="83" fillId="0" borderId="0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8" fontId="84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wrapText="1"/>
    </xf>
    <xf numFmtId="2" fontId="76" fillId="2" borderId="0" xfId="0" applyNumberFormat="1" applyFont="1" applyFill="1" applyBorder="1" applyAlignment="1">
      <alignment horizontal="center"/>
    </xf>
    <xf numFmtId="2" fontId="76" fillId="3" borderId="0" xfId="0" applyNumberFormat="1" applyFont="1" applyFill="1" applyBorder="1" applyAlignment="1">
      <alignment horizontal="center"/>
    </xf>
    <xf numFmtId="164" fontId="85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4" fontId="86" fillId="0" borderId="0" xfId="0" applyNumberFormat="1" applyFont="1" applyBorder="1" applyAlignment="1">
      <alignment horizontal="center"/>
    </xf>
    <xf numFmtId="1" fontId="67" fillId="0" borderId="0" xfId="0" applyNumberFormat="1" applyFont="1" applyBorder="1" applyAlignment="1">
      <alignment horizontal="center"/>
    </xf>
    <xf numFmtId="164" fontId="85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" fontId="67" fillId="0" borderId="0" xfId="0" applyNumberFormat="1" applyFont="1" applyBorder="1" applyAlignment="1">
      <alignment horizontal="center" vertical="center"/>
    </xf>
    <xf numFmtId="2" fontId="76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8" fontId="84" fillId="2" borderId="0" xfId="0" applyNumberFormat="1" applyFont="1" applyFill="1" applyBorder="1" applyAlignment="1">
      <alignment horizontal="center"/>
    </xf>
    <xf numFmtId="0" fontId="51" fillId="2" borderId="0" xfId="0" applyFont="1" applyFill="1" applyBorder="1" applyAlignment="1">
      <alignment wrapText="1"/>
    </xf>
    <xf numFmtId="164" fontId="0" fillId="2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5" fillId="2" borderId="0" xfId="0" applyNumberFormat="1" applyFont="1" applyFill="1" applyBorder="1" applyAlignment="1">
      <alignment horizontal="center" vertical="center"/>
    </xf>
    <xf numFmtId="164" fontId="85" fillId="2" borderId="0" xfId="0" applyNumberFormat="1" applyFont="1" applyFill="1" applyBorder="1" applyAlignment="1">
      <alignment horizontal="center"/>
    </xf>
    <xf numFmtId="164" fontId="84" fillId="2" borderId="0" xfId="0" applyNumberFormat="1" applyFont="1" applyFill="1" applyBorder="1" applyAlignment="1">
      <alignment horizontal="center"/>
    </xf>
    <xf numFmtId="1" fontId="67" fillId="2" borderId="0" xfId="0" applyNumberFormat="1" applyFont="1" applyFill="1" applyBorder="1" applyAlignment="1">
      <alignment horizontal="center"/>
    </xf>
    <xf numFmtId="164" fontId="87" fillId="2" borderId="0" xfId="0" applyNumberFormat="1" applyFont="1" applyFill="1" applyBorder="1" applyAlignment="1">
      <alignment horizontal="center"/>
    </xf>
    <xf numFmtId="2" fontId="66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88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/>
    <xf numFmtId="1" fontId="12" fillId="0" borderId="0" xfId="0" applyNumberFormat="1" applyFont="1" applyBorder="1" applyAlignment="1"/>
    <xf numFmtId="1" fontId="12" fillId="0" borderId="0" xfId="0" applyNumberFormat="1" applyFont="1" applyBorder="1" applyAlignment="1">
      <alignment horizontal="right"/>
    </xf>
    <xf numFmtId="2" fontId="4" fillId="3" borderId="0" xfId="0" applyNumberFormat="1" applyFont="1" applyFill="1"/>
    <xf numFmtId="0" fontId="67" fillId="0" borderId="0" xfId="0" applyFont="1" applyBorder="1" applyAlignment="1"/>
    <xf numFmtId="1" fontId="86" fillId="0" borderId="0" xfId="0" applyNumberFormat="1" applyFont="1" applyBorder="1" applyAlignment="1">
      <alignment horizontal="center"/>
    </xf>
    <xf numFmtId="164" fontId="89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64" fontId="13" fillId="0" borderId="0" xfId="0" applyNumberFormat="1" applyFont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/>
    <xf numFmtId="0" fontId="16" fillId="2" borderId="0" xfId="0" applyFont="1" applyFill="1" applyBorder="1" applyAlignment="1">
      <alignment vertical="center" wrapText="1"/>
    </xf>
    <xf numFmtId="164" fontId="13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 wrapText="1"/>
    </xf>
    <xf numFmtId="164" fontId="90" fillId="0" borderId="0" xfId="0" applyNumberFormat="1" applyFont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51" fillId="2" borderId="0" xfId="0" applyNumberFormat="1" applyFont="1" applyFill="1" applyBorder="1" applyAlignment="1">
      <alignment horizontal="center" vertical="center"/>
    </xf>
    <xf numFmtId="164" fontId="91" fillId="2" borderId="0" xfId="0" applyNumberFormat="1" applyFont="1" applyFill="1" applyBorder="1" applyAlignment="1">
      <alignment horizontal="center" vertical="center"/>
    </xf>
    <xf numFmtId="164" fontId="70" fillId="2" borderId="0" xfId="0" applyNumberFormat="1" applyFont="1" applyFill="1" applyBorder="1" applyAlignment="1">
      <alignment horizontal="center" vertical="center"/>
    </xf>
    <xf numFmtId="164" fontId="92" fillId="2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/>
    <xf numFmtId="0" fontId="13" fillId="0" borderId="0" xfId="0" applyFont="1" applyFill="1"/>
    <xf numFmtId="168" fontId="82" fillId="2" borderId="0" xfId="0" applyNumberFormat="1" applyFont="1" applyFill="1" applyBorder="1" applyAlignment="1">
      <alignment horizontal="center" vertical="center"/>
    </xf>
    <xf numFmtId="168" fontId="76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right" vertical="center"/>
    </xf>
    <xf numFmtId="168" fontId="68" fillId="2" borderId="0" xfId="0" applyNumberFormat="1" applyFont="1" applyFill="1" applyBorder="1" applyAlignment="1">
      <alignment horizontal="right" vertical="center"/>
    </xf>
    <xf numFmtId="168" fontId="95" fillId="2" borderId="0" xfId="0" applyNumberFormat="1" applyFont="1" applyFill="1" applyBorder="1" applyAlignment="1">
      <alignment horizontal="right" vertical="center"/>
    </xf>
    <xf numFmtId="168" fontId="96" fillId="0" borderId="0" xfId="0" applyNumberFormat="1" applyFont="1" applyFill="1" applyBorder="1" applyAlignment="1">
      <alignment horizontal="right" vertical="center"/>
    </xf>
    <xf numFmtId="168" fontId="97" fillId="3" borderId="0" xfId="0" applyNumberFormat="1" applyFont="1" applyFill="1" applyAlignment="1">
      <alignment horizontal="center"/>
    </xf>
    <xf numFmtId="168" fontId="97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8" fontId="68" fillId="0" borderId="0" xfId="0" applyNumberFormat="1" applyFont="1" applyFill="1" applyAlignment="1">
      <alignment horizontal="right"/>
    </xf>
    <xf numFmtId="164" fontId="98" fillId="2" borderId="0" xfId="0" applyNumberFormat="1" applyFont="1" applyFill="1" applyBorder="1" applyAlignment="1">
      <alignment horizontal="center" vertical="center"/>
    </xf>
    <xf numFmtId="164" fontId="98" fillId="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8" fillId="0" borderId="0" xfId="0" applyFont="1" applyFill="1" applyAlignment="1">
      <alignment horizontal="center"/>
    </xf>
    <xf numFmtId="168" fontId="67" fillId="2" borderId="0" xfId="0" applyNumberFormat="1" applyFont="1" applyFill="1" applyBorder="1" applyAlignment="1">
      <alignment horizontal="center" vertical="center"/>
    </xf>
    <xf numFmtId="168" fontId="81" fillId="2" borderId="0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Border="1" applyAlignment="1">
      <alignment horizontal="left" vertical="center"/>
    </xf>
    <xf numFmtId="168" fontId="0" fillId="2" borderId="0" xfId="0" applyNumberFormat="1" applyFont="1" applyFill="1" applyAlignment="1">
      <alignment horizontal="center" vertical="center"/>
    </xf>
    <xf numFmtId="168" fontId="0" fillId="0" borderId="0" xfId="0" applyNumberFormat="1" applyFill="1" applyAlignment="1">
      <alignment horizontal="right" vertical="center"/>
    </xf>
    <xf numFmtId="164" fontId="90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8" fontId="68" fillId="0" borderId="0" xfId="0" applyNumberFormat="1" applyFont="1" applyFill="1" applyAlignment="1">
      <alignment horizontal="center"/>
    </xf>
    <xf numFmtId="168" fontId="49" fillId="2" borderId="0" xfId="0" applyNumberFormat="1" applyFont="1" applyFill="1" applyBorder="1" applyAlignment="1">
      <alignment horizontal="right" vertical="center"/>
    </xf>
    <xf numFmtId="168" fontId="49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right"/>
    </xf>
    <xf numFmtId="168" fontId="91" fillId="0" borderId="0" xfId="0" applyNumberFormat="1" applyFont="1" applyFill="1" applyAlignment="1">
      <alignment horizontal="right"/>
    </xf>
    <xf numFmtId="164" fontId="86" fillId="2" borderId="0" xfId="0" applyNumberFormat="1" applyFont="1" applyFill="1" applyBorder="1" applyAlignment="1">
      <alignment horizontal="center" vertical="center"/>
    </xf>
    <xf numFmtId="168" fontId="73" fillId="2" borderId="0" xfId="0" applyNumberFormat="1" applyFont="1" applyFill="1" applyBorder="1" applyAlignment="1">
      <alignment horizontal="right" vertical="center"/>
    </xf>
    <xf numFmtId="168" fontId="100" fillId="2" borderId="0" xfId="0" applyNumberFormat="1" applyFont="1" applyFill="1" applyBorder="1" applyAlignment="1">
      <alignment horizontal="right" vertical="center"/>
    </xf>
    <xf numFmtId="168" fontId="67" fillId="2" borderId="0" xfId="0" applyNumberFormat="1" applyFont="1" applyFill="1" applyBorder="1" applyAlignment="1">
      <alignment horizontal="right" vertical="center"/>
    </xf>
    <xf numFmtId="168" fontId="81" fillId="2" borderId="0" xfId="0" applyNumberFormat="1" applyFont="1" applyFill="1" applyBorder="1" applyAlignment="1">
      <alignment horizontal="right" vertical="center"/>
    </xf>
    <xf numFmtId="168" fontId="76" fillId="2" borderId="0" xfId="0" applyNumberFormat="1" applyFont="1" applyFill="1" applyBorder="1" applyAlignment="1">
      <alignment horizontal="right" vertical="center"/>
    </xf>
    <xf numFmtId="168" fontId="76" fillId="0" borderId="0" xfId="0" applyNumberFormat="1" applyFont="1" applyFill="1" applyBorder="1" applyAlignment="1">
      <alignment horizontal="right" vertical="center"/>
    </xf>
    <xf numFmtId="1" fontId="84" fillId="2" borderId="0" xfId="0" applyNumberFormat="1" applyFont="1" applyFill="1" applyBorder="1" applyAlignment="1">
      <alignment horizontal="center" vertical="center"/>
    </xf>
    <xf numFmtId="168" fontId="56" fillId="2" borderId="0" xfId="0" applyNumberFormat="1" applyFont="1" applyFill="1" applyBorder="1" applyAlignment="1">
      <alignment horizontal="right" vertical="center"/>
    </xf>
    <xf numFmtId="168" fontId="101" fillId="2" borderId="0" xfId="0" applyNumberFormat="1" applyFont="1" applyFill="1" applyBorder="1" applyAlignment="1">
      <alignment horizontal="right" vertical="center"/>
    </xf>
    <xf numFmtId="1" fontId="102" fillId="2" borderId="0" xfId="0" applyNumberFormat="1" applyFont="1" applyFill="1" applyBorder="1" applyAlignment="1">
      <alignment horizontal="center" vertical="center"/>
    </xf>
    <xf numFmtId="164" fontId="102" fillId="4" borderId="0" xfId="0" applyNumberFormat="1" applyFont="1" applyFill="1" applyBorder="1" applyAlignment="1">
      <alignment horizontal="center" vertical="center"/>
    </xf>
    <xf numFmtId="164" fontId="86" fillId="4" borderId="0" xfId="0" applyNumberFormat="1" applyFont="1" applyFill="1" applyBorder="1" applyAlignment="1">
      <alignment horizontal="center" vertical="center"/>
    </xf>
    <xf numFmtId="168" fontId="96" fillId="2" borderId="0" xfId="0" applyNumberFormat="1" applyFont="1" applyFill="1" applyBorder="1" applyAlignment="1">
      <alignment horizontal="right" vertical="center"/>
    </xf>
    <xf numFmtId="164" fontId="103" fillId="2" borderId="0" xfId="0" applyNumberFormat="1" applyFont="1" applyFill="1" applyBorder="1" applyAlignment="1">
      <alignment horizontal="center" vertical="center"/>
    </xf>
    <xf numFmtId="164" fontId="104" fillId="2" borderId="0" xfId="0" applyNumberFormat="1" applyFont="1" applyFill="1" applyBorder="1" applyAlignment="1">
      <alignment horizontal="center" vertical="center"/>
    </xf>
    <xf numFmtId="164" fontId="92" fillId="0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2" fontId="0" fillId="0" borderId="0" xfId="0" applyNumberFormat="1" applyFill="1"/>
    <xf numFmtId="168" fontId="0" fillId="2" borderId="0" xfId="0" applyNumberFormat="1" applyFont="1" applyFill="1" applyBorder="1" applyAlignment="1">
      <alignment horizontal="center" vertical="center"/>
    </xf>
    <xf numFmtId="168" fontId="68" fillId="2" borderId="0" xfId="0" applyNumberFormat="1" applyFont="1" applyFill="1" applyBorder="1" applyAlignment="1">
      <alignment horizontal="center" vertical="center"/>
    </xf>
    <xf numFmtId="168" fontId="105" fillId="2" borderId="0" xfId="0" applyNumberFormat="1" applyFont="1" applyFill="1" applyBorder="1" applyAlignment="1">
      <alignment horizontal="right" vertical="center"/>
    </xf>
    <xf numFmtId="168" fontId="106" fillId="0" borderId="0" xfId="0" applyNumberFormat="1" applyFont="1" applyFill="1" applyBorder="1" applyAlignment="1">
      <alignment horizontal="right" vertical="center"/>
    </xf>
    <xf numFmtId="171" fontId="97" fillId="0" borderId="0" xfId="0" applyNumberFormat="1" applyFont="1" applyFill="1" applyAlignment="1">
      <alignment horizontal="center" vertical="center"/>
    </xf>
    <xf numFmtId="168" fontId="97" fillId="0" borderId="0" xfId="0" applyNumberFormat="1" applyFont="1" applyFill="1" applyAlignment="1">
      <alignment horizontal="center" vertical="center"/>
    </xf>
    <xf numFmtId="168" fontId="49" fillId="0" borderId="0" xfId="0" applyNumberFormat="1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99" fillId="2" borderId="0" xfId="0" applyNumberFormat="1" applyFont="1" applyFill="1" applyBorder="1" applyAlignment="1">
      <alignment horizontal="center" vertical="center"/>
    </xf>
    <xf numFmtId="164" fontId="51" fillId="2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8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right" vertical="center"/>
    </xf>
    <xf numFmtId="168" fontId="0" fillId="0" borderId="0" xfId="0" applyNumberFormat="1" applyFill="1" applyBorder="1" applyAlignment="1">
      <alignment horizontal="right" vertical="center"/>
    </xf>
    <xf numFmtId="168" fontId="10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164" fontId="97" fillId="0" borderId="0" xfId="0" applyNumberFormat="1" applyFont="1" applyFill="1" applyAlignment="1">
      <alignment horizontal="center"/>
    </xf>
    <xf numFmtId="168" fontId="97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168" fontId="13" fillId="0" borderId="0" xfId="0" applyNumberFormat="1" applyFont="1" applyFill="1"/>
    <xf numFmtId="168" fontId="109" fillId="0" borderId="0" xfId="0" applyNumberFormat="1" applyFont="1" applyFill="1" applyBorder="1" applyAlignment="1">
      <alignment horizontal="right" vertical="center"/>
    </xf>
    <xf numFmtId="168" fontId="97" fillId="0" borderId="0" xfId="0" applyNumberFormat="1" applyFont="1" applyFill="1" applyAlignment="1">
      <alignment horizontal="center"/>
    </xf>
    <xf numFmtId="164" fontId="97" fillId="3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>
      <alignment horizontal="right"/>
    </xf>
    <xf numFmtId="0" fontId="108" fillId="0" borderId="0" xfId="0" applyFont="1" applyFill="1"/>
    <xf numFmtId="168" fontId="0" fillId="0" borderId="0" xfId="0" applyNumberFormat="1" applyFill="1"/>
    <xf numFmtId="168" fontId="108" fillId="0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right"/>
    </xf>
    <xf numFmtId="164" fontId="50" fillId="4" borderId="0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/>
    <xf numFmtId="168" fontId="110" fillId="0" borderId="0" xfId="0" applyNumberFormat="1" applyFont="1" applyAlignment="1">
      <alignment horizontal="center" vertical="center"/>
    </xf>
    <xf numFmtId="0" fontId="104" fillId="0" borderId="0" xfId="0" applyFont="1" applyAlignment="1">
      <alignment horizontal="center" vertical="center" wrapText="1"/>
    </xf>
    <xf numFmtId="0" fontId="104" fillId="0" borderId="0" xfId="0" applyFont="1" applyAlignment="1">
      <alignment vertical="center" wrapText="1"/>
    </xf>
    <xf numFmtId="168" fontId="40" fillId="0" borderId="0" xfId="0" applyNumberFormat="1" applyFont="1" applyAlignment="1"/>
    <xf numFmtId="0" fontId="51" fillId="0" borderId="0" xfId="0" applyFont="1"/>
    <xf numFmtId="168" fontId="62" fillId="0" borderId="0" xfId="0" applyNumberFormat="1" applyFont="1" applyAlignment="1">
      <alignment horizontal="center"/>
    </xf>
    <xf numFmtId="2" fontId="4" fillId="0" borderId="0" xfId="0" applyNumberFormat="1" applyFont="1"/>
    <xf numFmtId="0" fontId="111" fillId="0" borderId="0" xfId="0" applyFont="1" applyAlignment="1">
      <alignment horizontal="left"/>
    </xf>
    <xf numFmtId="168" fontId="76" fillId="0" borderId="0" xfId="0" applyNumberFormat="1" applyFont="1"/>
    <xf numFmtId="0" fontId="111" fillId="2" borderId="0" xfId="0" applyFont="1" applyFill="1" applyAlignment="1">
      <alignment horizontal="left"/>
    </xf>
    <xf numFmtId="2" fontId="0" fillId="0" borderId="0" xfId="0" applyNumberFormat="1" applyFont="1"/>
    <xf numFmtId="2" fontId="0" fillId="0" borderId="0" xfId="0" applyNumberFormat="1" applyBorder="1"/>
    <xf numFmtId="168" fontId="68" fillId="0" borderId="0" xfId="0" applyNumberFormat="1" applyFont="1" applyAlignment="1">
      <alignment horizontal="center"/>
    </xf>
    <xf numFmtId="0" fontId="115" fillId="0" borderId="0" xfId="0" applyFont="1" applyAlignment="1">
      <alignment horizontal="left"/>
    </xf>
    <xf numFmtId="0" fontId="62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0" fontId="116" fillId="0" borderId="0" xfId="0" applyFont="1" applyAlignment="1"/>
    <xf numFmtId="0" fontId="116" fillId="0" borderId="0" xfId="0" applyFont="1" applyBorder="1"/>
    <xf numFmtId="16" fontId="0" fillId="0" borderId="0" xfId="0" applyNumberFormat="1"/>
    <xf numFmtId="168" fontId="117" fillId="0" borderId="0" xfId="0" applyNumberFormat="1" applyFont="1" applyAlignment="1">
      <alignment horizontal="center"/>
    </xf>
    <xf numFmtId="16" fontId="0" fillId="0" borderId="0" xfId="0" applyNumberFormat="1" applyBorder="1"/>
    <xf numFmtId="164" fontId="13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center"/>
    </xf>
    <xf numFmtId="0" fontId="3" fillId="0" borderId="0" xfId="0" applyFont="1" applyBorder="1"/>
    <xf numFmtId="168" fontId="1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164" fontId="92" fillId="0" borderId="0" xfId="0" applyNumberFormat="1" applyFont="1" applyFill="1" applyBorder="1" applyAlignment="1">
      <alignment horizontal="center"/>
    </xf>
    <xf numFmtId="164" fontId="85" fillId="0" borderId="0" xfId="0" applyNumberFormat="1" applyFont="1" applyBorder="1" applyAlignment="1"/>
    <xf numFmtId="164" fontId="76" fillId="0" borderId="0" xfId="0" applyNumberFormat="1" applyFont="1" applyBorder="1" applyAlignment="1"/>
    <xf numFmtId="1" fontId="76" fillId="0" borderId="0" xfId="0" applyNumberFormat="1" applyFont="1" applyBorder="1" applyAlignment="1">
      <alignment horizontal="center"/>
    </xf>
    <xf numFmtId="168" fontId="76" fillId="0" borderId="0" xfId="0" applyNumberFormat="1" applyFont="1" applyBorder="1" applyAlignment="1"/>
    <xf numFmtId="1" fontId="76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82" fillId="0" borderId="0" xfId="0" applyNumberFormat="1" applyFont="1" applyAlignment="1">
      <alignment horizontal="center"/>
    </xf>
    <xf numFmtId="2" fontId="100" fillId="0" borderId="0" xfId="0" applyNumberFormat="1" applyFont="1" applyBorder="1" applyAlignment="1">
      <alignment horizontal="center"/>
    </xf>
    <xf numFmtId="2" fontId="51" fillId="0" borderId="0" xfId="0" applyNumberFormat="1" applyFont="1" applyBorder="1"/>
    <xf numFmtId="2" fontId="118" fillId="0" borderId="0" xfId="0" applyNumberFormat="1" applyFont="1" applyAlignment="1">
      <alignment horizontal="center"/>
    </xf>
    <xf numFmtId="2" fontId="51" fillId="0" borderId="0" xfId="0" applyNumberFormat="1" applyFont="1" applyBorder="1" applyAlignment="1">
      <alignment horizontal="center"/>
    </xf>
    <xf numFmtId="2" fontId="76" fillId="0" borderId="0" xfId="0" applyNumberFormat="1" applyFont="1" applyAlignment="1">
      <alignment horizontal="center"/>
    </xf>
    <xf numFmtId="164" fontId="68" fillId="0" borderId="0" xfId="0" applyNumberFormat="1" applyFont="1" applyBorder="1" applyAlignment="1">
      <alignment horizontal="center"/>
    </xf>
    <xf numFmtId="1" fontId="68" fillId="0" borderId="0" xfId="0" applyNumberFormat="1" applyFont="1" applyBorder="1" applyAlignment="1">
      <alignment horizontal="center"/>
    </xf>
    <xf numFmtId="164" fontId="68" fillId="0" borderId="0" xfId="0" applyNumberFormat="1" applyFont="1" applyBorder="1"/>
    <xf numFmtId="1" fontId="68" fillId="0" borderId="0" xfId="0" applyNumberFormat="1" applyFont="1" applyBorder="1" applyAlignment="1">
      <alignment horizontal="center" vertical="center"/>
    </xf>
    <xf numFmtId="164" fontId="68" fillId="0" borderId="0" xfId="0" applyNumberFormat="1" applyFont="1" applyAlignment="1">
      <alignment horizontal="center"/>
    </xf>
    <xf numFmtId="164" fontId="108" fillId="0" borderId="0" xfId="0" applyNumberFormat="1" applyFont="1" applyAlignment="1">
      <alignment horizontal="center"/>
    </xf>
    <xf numFmtId="0" fontId="57" fillId="0" borderId="0" xfId="0" applyFont="1" applyBorder="1"/>
    <xf numFmtId="0" fontId="119" fillId="0" borderId="0" xfId="0" applyFont="1" applyBorder="1" applyAlignment="1"/>
    <xf numFmtId="164" fontId="86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164" fontId="0" fillId="0" borderId="0" xfId="0" applyNumberFormat="1" applyBorder="1"/>
    <xf numFmtId="164" fontId="3" fillId="0" borderId="0" xfId="0" applyNumberFormat="1" applyFont="1" applyBorder="1" applyAlignment="1">
      <alignment horizontal="center"/>
    </xf>
    <xf numFmtId="2" fontId="80" fillId="0" borderId="0" xfId="0" applyNumberFormat="1" applyFont="1" applyAlignment="1">
      <alignment horizontal="center"/>
    </xf>
    <xf numFmtId="168" fontId="120" fillId="0" borderId="0" xfId="0" applyNumberFormat="1" applyFont="1" applyBorder="1" applyAlignment="1">
      <alignment horizontal="center"/>
    </xf>
    <xf numFmtId="1" fontId="82" fillId="0" borderId="0" xfId="0" applyNumberFormat="1" applyFont="1" applyBorder="1" applyAlignment="1">
      <alignment horizontal="center"/>
    </xf>
    <xf numFmtId="168" fontId="41" fillId="0" borderId="0" xfId="0" applyNumberFormat="1" applyFont="1" applyBorder="1" applyAlignment="1">
      <alignment horizontal="center"/>
    </xf>
    <xf numFmtId="168" fontId="51" fillId="0" borderId="0" xfId="0" applyNumberFormat="1" applyFont="1" applyBorder="1" applyAlignment="1">
      <alignment horizontal="center"/>
    </xf>
    <xf numFmtId="168" fontId="108" fillId="0" borderId="0" xfId="0" applyNumberFormat="1" applyFont="1" applyBorder="1" applyAlignment="1">
      <alignment horizontal="center"/>
    </xf>
    <xf numFmtId="168" fontId="107" fillId="0" borderId="0" xfId="0" applyNumberFormat="1" applyFont="1" applyBorder="1" applyAlignment="1">
      <alignment horizontal="center"/>
    </xf>
    <xf numFmtId="164" fontId="107" fillId="0" borderId="0" xfId="0" applyNumberFormat="1" applyFont="1" applyAlignment="1">
      <alignment horizontal="center"/>
    </xf>
    <xf numFmtId="2" fontId="107" fillId="0" borderId="0" xfId="0" applyNumberFormat="1" applyFont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64" fontId="86" fillId="0" borderId="0" xfId="0" applyNumberFormat="1" applyFont="1" applyBorder="1"/>
    <xf numFmtId="164" fontId="121" fillId="0" borderId="0" xfId="0" applyNumberFormat="1" applyFont="1" applyBorder="1"/>
    <xf numFmtId="164" fontId="121" fillId="0" borderId="0" xfId="0" applyNumberFormat="1" applyFont="1" applyBorder="1" applyAlignment="1">
      <alignment horizontal="center"/>
    </xf>
    <xf numFmtId="164" fontId="82" fillId="0" borderId="0" xfId="0" applyNumberFormat="1" applyFont="1" applyBorder="1" applyAlignment="1">
      <alignment horizontal="center"/>
    </xf>
    <xf numFmtId="164" fontId="89" fillId="0" borderId="0" xfId="0" applyNumberFormat="1" applyFont="1" applyBorder="1"/>
    <xf numFmtId="168" fontId="0" fillId="0" borderId="0" xfId="0" applyNumberFormat="1" applyBorder="1"/>
    <xf numFmtId="164" fontId="122" fillId="0" borderId="0" xfId="0" applyNumberFormat="1" applyFont="1" applyBorder="1"/>
    <xf numFmtId="168" fontId="41" fillId="0" borderId="0" xfId="0" applyNumberFormat="1" applyFont="1" applyBorder="1"/>
    <xf numFmtId="168" fontId="80" fillId="0" borderId="0" xfId="0" applyNumberFormat="1" applyFont="1" applyBorder="1"/>
    <xf numFmtId="168" fontId="121" fillId="0" borderId="0" xfId="0" applyNumberFormat="1" applyFont="1" applyBorder="1"/>
    <xf numFmtId="0" fontId="76" fillId="0" borderId="0" xfId="0" applyFont="1" applyBorder="1"/>
    <xf numFmtId="168" fontId="80" fillId="0" borderId="0" xfId="0" applyNumberFormat="1" applyFont="1" applyFill="1" applyBorder="1" applyAlignment="1">
      <alignment horizontal="center"/>
    </xf>
    <xf numFmtId="168" fontId="80" fillId="0" borderId="0" xfId="0" applyNumberFormat="1" applyFont="1" applyFill="1" applyBorder="1"/>
    <xf numFmtId="168" fontId="86" fillId="0" borderId="0" xfId="0" applyNumberFormat="1" applyFont="1" applyFill="1" applyBorder="1" applyAlignment="1">
      <alignment horizontal="center"/>
    </xf>
    <xf numFmtId="168" fontId="14" fillId="0" borderId="0" xfId="0" applyNumberFormat="1" applyFont="1" applyBorder="1" applyAlignment="1">
      <alignment horizontal="center" vertical="center"/>
    </xf>
    <xf numFmtId="168" fontId="123" fillId="0" borderId="0" xfId="0" applyNumberFormat="1" applyFont="1" applyBorder="1" applyAlignment="1">
      <alignment horizontal="center" vertical="center"/>
    </xf>
    <xf numFmtId="168" fontId="108" fillId="0" borderId="0" xfId="0" applyNumberFormat="1" applyFont="1" applyAlignment="1">
      <alignment horizontal="center"/>
    </xf>
    <xf numFmtId="164" fontId="62" fillId="0" borderId="0" xfId="0" applyNumberFormat="1" applyFont="1"/>
    <xf numFmtId="0" fontId="62" fillId="0" borderId="0" xfId="0" applyFont="1" applyBorder="1"/>
    <xf numFmtId="0" fontId="48" fillId="0" borderId="0" xfId="0" applyFont="1"/>
    <xf numFmtId="0" fontId="124" fillId="0" borderId="0" xfId="0" applyFont="1" applyAlignment="1"/>
    <xf numFmtId="0" fontId="65" fillId="0" borderId="0" xfId="0" applyFont="1" applyAlignment="1">
      <alignment vertical="center"/>
    </xf>
    <xf numFmtId="0" fontId="22" fillId="0" borderId="0" xfId="0" applyFont="1"/>
    <xf numFmtId="164" fontId="22" fillId="0" borderId="0" xfId="0" applyNumberFormat="1" applyFont="1"/>
    <xf numFmtId="0" fontId="125" fillId="0" borderId="0" xfId="0" applyFont="1" applyAlignment="1">
      <alignment horizontal="center"/>
    </xf>
    <xf numFmtId="0" fontId="9" fillId="0" borderId="0" xfId="0" applyFont="1" applyAlignment="1"/>
    <xf numFmtId="164" fontId="9" fillId="0" borderId="0" xfId="0" applyNumberFormat="1" applyFont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 wrapText="1"/>
    </xf>
    <xf numFmtId="168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9" fontId="54" fillId="0" borderId="0" xfId="0" applyNumberFormat="1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68" fontId="128" fillId="0" borderId="0" xfId="0" applyNumberFormat="1" applyFont="1" applyBorder="1" applyAlignment="1">
      <alignment horizontal="center" vertical="center" wrapText="1"/>
    </xf>
    <xf numFmtId="168" fontId="82" fillId="0" borderId="0" xfId="0" applyNumberFormat="1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center" vertical="center"/>
    </xf>
    <xf numFmtId="0" fontId="131" fillId="0" borderId="0" xfId="0" applyFont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32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2" fontId="54" fillId="0" borderId="0" xfId="0" applyNumberFormat="1" applyFont="1" applyFill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 wrapText="1"/>
    </xf>
    <xf numFmtId="168" fontId="76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134" fillId="0" borderId="0" xfId="0" applyFont="1" applyBorder="1" applyAlignment="1">
      <alignment horizontal="center" vertical="center"/>
    </xf>
    <xf numFmtId="0" fontId="135" fillId="0" borderId="0" xfId="0" applyFont="1" applyBorder="1" applyAlignment="1">
      <alignment horizontal="center" vertical="center"/>
    </xf>
    <xf numFmtId="0" fontId="136" fillId="0" borderId="0" xfId="0" applyFont="1" applyAlignment="1">
      <alignment horizontal="left" vertical="center" wrapText="1"/>
    </xf>
    <xf numFmtId="0" fontId="136" fillId="0" borderId="0" xfId="0" applyFont="1" applyAlignment="1">
      <alignment horizontal="center" vertical="center" wrapText="1"/>
    </xf>
    <xf numFmtId="164" fontId="136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horizontal="right" vertical="center"/>
    </xf>
    <xf numFmtId="164" fontId="63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2" fontId="48" fillId="0" borderId="0" xfId="0" applyNumberFormat="1" applyFont="1" applyBorder="1" applyAlignment="1">
      <alignment horizontal="center" vertical="center"/>
    </xf>
    <xf numFmtId="164" fontId="58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168" fontId="137" fillId="0" borderId="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8" fontId="16" fillId="0" borderId="0" xfId="0" applyNumberFormat="1" applyFont="1" applyBorder="1" applyAlignment="1">
      <alignment horizontal="left" vertical="center" wrapText="1"/>
    </xf>
    <xf numFmtId="168" fontId="138" fillId="0" borderId="0" xfId="0" applyNumberFormat="1" applyFont="1" applyBorder="1" applyAlignment="1">
      <alignment horizontal="center" vertical="center" wrapText="1"/>
    </xf>
    <xf numFmtId="168" fontId="97" fillId="0" borderId="0" xfId="0" applyNumberFormat="1" applyFont="1" applyBorder="1"/>
    <xf numFmtId="168" fontId="19" fillId="0" borderId="0" xfId="0" applyNumberFormat="1" applyFont="1" applyBorder="1" applyAlignment="1">
      <alignment horizontal="center" vertical="center" wrapText="1"/>
    </xf>
    <xf numFmtId="164" fontId="41" fillId="0" borderId="0" xfId="0" applyNumberFormat="1" applyFont="1" applyBorder="1"/>
    <xf numFmtId="0" fontId="48" fillId="2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/>
    <xf numFmtId="2" fontId="94" fillId="2" borderId="0" xfId="0" applyNumberFormat="1" applyFont="1" applyFill="1" applyAlignment="1">
      <alignment horizont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168" fontId="14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168" fontId="49" fillId="0" borderId="0" xfId="0" applyNumberFormat="1" applyFont="1" applyBorder="1" applyAlignment="1">
      <alignment horizontal="center"/>
    </xf>
    <xf numFmtId="2" fontId="94" fillId="0" borderId="0" xfId="0" applyNumberFormat="1" applyFont="1" applyAlignment="1">
      <alignment horizontal="center"/>
    </xf>
    <xf numFmtId="2" fontId="49" fillId="0" borderId="0" xfId="0" applyNumberFormat="1" applyFont="1" applyBorder="1" applyAlignment="1">
      <alignment horizontal="center"/>
    </xf>
    <xf numFmtId="2" fontId="94" fillId="0" borderId="0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horizontal="right"/>
    </xf>
    <xf numFmtId="164" fontId="139" fillId="0" borderId="0" xfId="0" applyNumberFormat="1" applyFont="1" applyBorder="1" applyAlignment="1">
      <alignment horizontal="center"/>
    </xf>
    <xf numFmtId="164" fontId="48" fillId="0" borderId="0" xfId="0" applyNumberFormat="1" applyFont="1"/>
    <xf numFmtId="2" fontId="140" fillId="0" borderId="0" xfId="0" applyNumberFormat="1" applyFont="1" applyAlignment="1">
      <alignment horizontal="center" vertical="center" wrapText="1"/>
    </xf>
    <xf numFmtId="0" fontId="3" fillId="0" borderId="0" xfId="0" applyFont="1" applyFill="1" applyBorder="1"/>
    <xf numFmtId="0" fontId="67" fillId="0" borderId="0" xfId="0" applyFont="1" applyFill="1" applyBorder="1" applyAlignment="1">
      <alignment horizontal="center"/>
    </xf>
    <xf numFmtId="164" fontId="76" fillId="0" borderId="0" xfId="0" applyNumberFormat="1" applyFont="1" applyFill="1" applyBorder="1" applyAlignment="1">
      <alignment horizontal="center"/>
    </xf>
    <xf numFmtId="168" fontId="76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2" fontId="8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65" fillId="0" borderId="0" xfId="0" applyFont="1" applyFill="1" applyBorder="1" applyAlignment="1"/>
    <xf numFmtId="164" fontId="65" fillId="0" borderId="0" xfId="0" applyNumberFormat="1" applyFont="1" applyFill="1" applyBorder="1" applyAlignment="1"/>
    <xf numFmtId="0" fontId="65" fillId="0" borderId="0" xfId="0" applyFont="1" applyFill="1" applyBorder="1"/>
    <xf numFmtId="0" fontId="5" fillId="0" borderId="0" xfId="0" applyFont="1" applyFill="1" applyBorder="1" applyAlignment="1"/>
    <xf numFmtId="0" fontId="16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/>
    <xf numFmtId="0" fontId="48" fillId="0" borderId="0" xfId="0" applyFont="1" applyFill="1" applyBorder="1" applyAlignment="1">
      <alignment horizontal="left"/>
    </xf>
    <xf numFmtId="164" fontId="48" fillId="0" borderId="0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16" fillId="0" borderId="0" xfId="0" applyFont="1" applyAlignment="1">
      <alignment horizontal="right" vertical="center"/>
    </xf>
    <xf numFmtId="164" fontId="62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center"/>
    </xf>
    <xf numFmtId="164" fontId="16" fillId="0" borderId="0" xfId="0" applyNumberFormat="1" applyFont="1"/>
    <xf numFmtId="0" fontId="129" fillId="0" borderId="0" xfId="0" applyFont="1"/>
    <xf numFmtId="164" fontId="23" fillId="0" borderId="0" xfId="0" applyNumberFormat="1" applyFont="1"/>
    <xf numFmtId="1" fontId="0" fillId="0" borderId="0" xfId="0" applyNumberFormat="1" applyBorder="1" applyAlignment="1">
      <alignment horizontal="center"/>
    </xf>
    <xf numFmtId="0" fontId="143" fillId="0" borderId="0" xfId="0" applyFont="1" applyBorder="1"/>
    <xf numFmtId="164" fontId="144" fillId="0" borderId="0" xfId="0" applyNumberFormat="1" applyFont="1" applyBorder="1" applyAlignment="1">
      <alignment horizontal="center"/>
    </xf>
    <xf numFmtId="164" fontId="74" fillId="0" borderId="0" xfId="0" applyNumberFormat="1" applyFont="1" applyBorder="1"/>
    <xf numFmtId="2" fontId="145" fillId="0" borderId="0" xfId="0" applyNumberFormat="1" applyFont="1" applyBorder="1" applyAlignment="1">
      <alignment horizontal="center"/>
    </xf>
    <xf numFmtId="164" fontId="67" fillId="0" borderId="0" xfId="0" applyNumberFormat="1" applyFont="1" applyBorder="1"/>
    <xf numFmtId="164" fontId="74" fillId="0" borderId="0" xfId="0" applyNumberFormat="1" applyFont="1" applyBorder="1" applyAlignment="1">
      <alignment horizontal="center"/>
    </xf>
    <xf numFmtId="2" fontId="143" fillId="0" borderId="0" xfId="0" applyNumberFormat="1" applyFont="1" applyBorder="1" applyAlignment="1">
      <alignment horizontal="center"/>
    </xf>
    <xf numFmtId="169" fontId="143" fillId="0" borderId="0" xfId="0" applyNumberFormat="1" applyFont="1" applyBorder="1" applyAlignment="1">
      <alignment horizontal="center"/>
    </xf>
    <xf numFmtId="164" fontId="108" fillId="0" borderId="0" xfId="0" applyNumberFormat="1" applyFont="1" applyBorder="1" applyAlignment="1">
      <alignment horizontal="center"/>
    </xf>
    <xf numFmtId="164" fontId="108" fillId="0" borderId="0" xfId="0" applyNumberFormat="1" applyFont="1" applyBorder="1"/>
    <xf numFmtId="2" fontId="108" fillId="0" borderId="0" xfId="0" applyNumberFormat="1" applyFont="1" applyBorder="1" applyAlignment="1">
      <alignment horizontal="center"/>
    </xf>
    <xf numFmtId="0" fontId="143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143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4" fontId="40" fillId="0" borderId="0" xfId="0" applyNumberFormat="1" applyFont="1" applyAlignment="1"/>
    <xf numFmtId="0" fontId="40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147" fillId="0" borderId="0" xfId="0" applyFont="1"/>
    <xf numFmtId="168" fontId="48" fillId="0" borderId="0" xfId="0" applyNumberFormat="1" applyFont="1" applyAlignment="1">
      <alignment horizontal="center" vertical="center"/>
    </xf>
    <xf numFmtId="168" fontId="62" fillId="0" borderId="0" xfId="0" applyNumberFormat="1" applyFont="1"/>
    <xf numFmtId="168" fontId="16" fillId="0" borderId="0" xfId="0" applyNumberFormat="1" applyFont="1" applyAlignment="1">
      <alignment horizontal="center"/>
    </xf>
    <xf numFmtId="171" fontId="48" fillId="0" borderId="0" xfId="0" applyNumberFormat="1" applyFont="1" applyAlignment="1">
      <alignment horizontal="center" vertical="center"/>
    </xf>
    <xf numFmtId="164" fontId="104" fillId="0" borderId="0" xfId="0" applyNumberFormat="1" applyFont="1" applyAlignment="1">
      <alignment horizontal="center"/>
    </xf>
    <xf numFmtId="168" fontId="129" fillId="0" borderId="0" xfId="0" applyNumberFormat="1" applyFont="1" applyAlignment="1">
      <alignment horizontal="center" vertical="center"/>
    </xf>
    <xf numFmtId="164" fontId="99" fillId="0" borderId="0" xfId="0" applyNumberFormat="1" applyFont="1" applyAlignment="1">
      <alignment horizontal="center"/>
    </xf>
    <xf numFmtId="168" fontId="48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129" fillId="0" borderId="0" xfId="0" applyFont="1" applyAlignment="1">
      <alignment horizontal="right"/>
    </xf>
    <xf numFmtId="168" fontId="54" fillId="0" borderId="0" xfId="0" applyNumberFormat="1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70" fillId="0" borderId="0" xfId="0" applyFont="1"/>
    <xf numFmtId="164" fontId="13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 applyBorder="1"/>
    <xf numFmtId="168" fontId="148" fillId="0" borderId="0" xfId="0" applyNumberFormat="1" applyFont="1"/>
    <xf numFmtId="164" fontId="70" fillId="0" borderId="0" xfId="0" applyNumberFormat="1" applyFont="1" applyAlignment="1">
      <alignment horizontal="center"/>
    </xf>
    <xf numFmtId="164" fontId="0" fillId="0" borderId="0" xfId="0" applyNumberFormat="1" applyFont="1"/>
    <xf numFmtId="164" fontId="57" fillId="0" borderId="0" xfId="0" applyNumberFormat="1" applyFont="1" applyAlignment="1">
      <alignment horizontal="center"/>
    </xf>
    <xf numFmtId="0" fontId="70" fillId="0" borderId="0" xfId="0" applyFont="1" applyAlignment="1">
      <alignment horizontal="right"/>
    </xf>
    <xf numFmtId="164" fontId="70" fillId="0" borderId="0" xfId="0" applyNumberFormat="1" applyFont="1"/>
    <xf numFmtId="164" fontId="99" fillId="0" borderId="0" xfId="0" applyNumberFormat="1" applyFont="1"/>
    <xf numFmtId="165" fontId="0" fillId="0" borderId="0" xfId="0" applyNumberFormat="1" applyBorder="1"/>
    <xf numFmtId="0" fontId="23" fillId="0" borderId="0" xfId="0" applyFont="1"/>
    <xf numFmtId="171" fontId="51" fillId="0" borderId="0" xfId="0" applyNumberFormat="1" applyFont="1" applyAlignment="1">
      <alignment horizontal="center"/>
    </xf>
    <xf numFmtId="0" fontId="129" fillId="0" borderId="0" xfId="0" applyFont="1" applyAlignment="1">
      <alignment vertical="center"/>
    </xf>
    <xf numFmtId="164" fontId="51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164" fontId="15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164" fontId="0" fillId="0" borderId="0" xfId="0" applyNumberFormat="1" applyAlignment="1"/>
    <xf numFmtId="0" fontId="0" fillId="0" borderId="0" xfId="0" applyAlignment="1"/>
    <xf numFmtId="168" fontId="13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50" fillId="0" borderId="0" xfId="0" applyNumberFormat="1" applyFont="1" applyBorder="1" applyAlignment="1">
      <alignment horizontal="right"/>
    </xf>
    <xf numFmtId="168" fontId="0" fillId="2" borderId="0" xfId="0" applyNumberFormat="1" applyFont="1" applyFill="1" applyAlignment="1">
      <alignment horizontal="center"/>
    </xf>
    <xf numFmtId="168" fontId="51" fillId="0" borderId="0" xfId="0" applyNumberFormat="1" applyFont="1"/>
    <xf numFmtId="164" fontId="133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right"/>
    </xf>
    <xf numFmtId="168" fontId="51" fillId="0" borderId="0" xfId="0" applyNumberFormat="1" applyFont="1" applyFill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133" fillId="2" borderId="0" xfId="0" applyNumberFormat="1" applyFont="1" applyFill="1" applyAlignment="1">
      <alignment horizontal="center"/>
    </xf>
    <xf numFmtId="168" fontId="68" fillId="0" borderId="0" xfId="0" applyNumberFormat="1" applyFont="1" applyBorder="1" applyAlignment="1">
      <alignment horizontal="right"/>
    </xf>
    <xf numFmtId="168" fontId="70" fillId="2" borderId="0" xfId="0" applyNumberFormat="1" applyFont="1" applyFill="1" applyAlignment="1">
      <alignment horizontal="center"/>
    </xf>
    <xf numFmtId="168" fontId="108" fillId="2" borderId="0" xfId="0" applyNumberFormat="1" applyFont="1" applyFill="1"/>
    <xf numFmtId="164" fontId="14" fillId="2" borderId="0" xfId="0" applyNumberFormat="1" applyFont="1" applyFill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91" fillId="0" borderId="0" xfId="0" applyFont="1"/>
    <xf numFmtId="168" fontId="70" fillId="0" borderId="0" xfId="0" applyNumberFormat="1" applyFont="1" applyFill="1" applyAlignment="1">
      <alignment horizontal="center"/>
    </xf>
    <xf numFmtId="168" fontId="108" fillId="0" borderId="0" xfId="0" applyNumberFormat="1" applyFont="1" applyFill="1"/>
    <xf numFmtId="164" fontId="0" fillId="0" borderId="0" xfId="0" applyNumberFormat="1" applyBorder="1" applyAlignment="1">
      <alignment horizontal="right"/>
    </xf>
    <xf numFmtId="168" fontId="91" fillId="0" borderId="0" xfId="0" applyNumberFormat="1" applyFont="1"/>
    <xf numFmtId="0" fontId="68" fillId="0" borderId="0" xfId="0" applyFont="1" applyAlignment="1">
      <alignment horizontal="left"/>
    </xf>
    <xf numFmtId="0" fontId="0" fillId="0" borderId="5" xfId="0" applyBorder="1"/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6" xfId="0" applyBorder="1" applyAlignment="1">
      <alignment vertical="justify"/>
    </xf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vertical="justify"/>
    </xf>
    <xf numFmtId="0" fontId="0" fillId="0" borderId="55" xfId="0" applyBorder="1" applyAlignment="1">
      <alignment vertical="justify"/>
    </xf>
    <xf numFmtId="0" fontId="0" fillId="0" borderId="56" xfId="0" applyBorder="1" applyAlignment="1">
      <alignment horizontal="center" vertical="center"/>
    </xf>
    <xf numFmtId="0" fontId="16" fillId="0" borderId="59" xfId="1" applyFont="1" applyBorder="1" applyAlignment="1">
      <alignment horizontal="center" vertical="center" wrapText="1"/>
    </xf>
    <xf numFmtId="0" fontId="16" fillId="0" borderId="60" xfId="1" applyFont="1" applyBorder="1" applyAlignment="1">
      <alignment horizontal="center" vertical="center" wrapText="1"/>
    </xf>
    <xf numFmtId="0" fontId="16" fillId="0" borderId="61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top" wrapText="1"/>
    </xf>
    <xf numFmtId="0" fontId="16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65" fontId="21" fillId="2" borderId="5" xfId="1" applyNumberFormat="1" applyFont="1" applyFill="1" applyBorder="1" applyAlignment="1">
      <alignment horizontal="center" vertical="center" wrapText="1"/>
    </xf>
    <xf numFmtId="164" fontId="16" fillId="2" borderId="5" xfId="1" applyNumberFormat="1" applyFont="1" applyFill="1" applyBorder="1" applyAlignment="1">
      <alignment horizontal="center" vertical="center" wrapText="1"/>
    </xf>
    <xf numFmtId="164" fontId="20" fillId="0" borderId="5" xfId="1" applyNumberFormat="1" applyFont="1" applyBorder="1" applyAlignment="1">
      <alignment horizontal="center" vertical="center" wrapText="1"/>
    </xf>
    <xf numFmtId="164" fontId="16" fillId="0" borderId="5" xfId="1" applyNumberFormat="1" applyFont="1" applyBorder="1" applyAlignment="1">
      <alignment horizontal="center" vertical="center" wrapText="1"/>
    </xf>
    <xf numFmtId="1" fontId="16" fillId="0" borderId="5" xfId="1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6" fillId="0" borderId="5" xfId="1" applyFont="1" applyBorder="1" applyAlignment="1">
      <alignment horizontal="center" vertical="top" wrapText="1"/>
    </xf>
    <xf numFmtId="164" fontId="21" fillId="2" borderId="5" xfId="2" applyNumberFormat="1" applyFont="1" applyFill="1" applyBorder="1" applyAlignment="1">
      <alignment horizontal="center" vertical="top" wrapText="1"/>
    </xf>
    <xf numFmtId="1" fontId="5" fillId="0" borderId="5" xfId="2" applyNumberFormat="1" applyFont="1" applyBorder="1" applyAlignment="1">
      <alignment horizontal="center" vertical="top" wrapText="1"/>
    </xf>
    <xf numFmtId="0" fontId="16" fillId="0" borderId="62" xfId="1" applyFont="1" applyBorder="1" applyAlignment="1">
      <alignment horizontal="left" vertical="center" wrapText="1"/>
    </xf>
    <xf numFmtId="0" fontId="14" fillId="0" borderId="30" xfId="1" applyFont="1" applyBorder="1" applyAlignment="1">
      <alignment horizontal="left" vertical="center" wrapText="1"/>
    </xf>
    <xf numFmtId="2" fontId="16" fillId="0" borderId="31" xfId="1" applyNumberFormat="1" applyFont="1" applyBorder="1" applyAlignment="1">
      <alignment horizontal="center" vertical="center" wrapText="1"/>
    </xf>
    <xf numFmtId="0" fontId="16" fillId="0" borderId="42" xfId="1" applyFont="1" applyBorder="1" applyAlignment="1">
      <alignment horizontal="center" vertical="top" wrapText="1"/>
    </xf>
    <xf numFmtId="0" fontId="16" fillId="0" borderId="42" xfId="1" applyFont="1" applyBorder="1" applyAlignment="1">
      <alignment horizontal="center" vertical="center" wrapText="1"/>
    </xf>
    <xf numFmtId="0" fontId="16" fillId="0" borderId="63" xfId="1" applyFont="1" applyBorder="1" applyAlignment="1">
      <alignment horizontal="center" vertical="center" wrapText="1"/>
    </xf>
    <xf numFmtId="10" fontId="20" fillId="0" borderId="18" xfId="2" applyNumberFormat="1" applyFont="1" applyBorder="1" applyAlignment="1">
      <alignment horizontal="center" vertical="top" wrapText="1"/>
    </xf>
    <xf numFmtId="10" fontId="22" fillId="0" borderId="18" xfId="2" applyNumberFormat="1" applyFont="1" applyBorder="1" applyAlignment="1">
      <alignment horizontal="center" vertical="top" wrapText="1"/>
    </xf>
    <xf numFmtId="1" fontId="25" fillId="0" borderId="18" xfId="2" applyNumberFormat="1" applyFont="1" applyBorder="1" applyAlignment="1">
      <alignment horizontal="center" vertical="top" wrapText="1"/>
    </xf>
    <xf numFmtId="164" fontId="14" fillId="2" borderId="9" xfId="1" applyNumberFormat="1" applyFont="1" applyFill="1" applyBorder="1" applyAlignment="1">
      <alignment horizontal="center" vertical="center" wrapText="1"/>
    </xf>
    <xf numFmtId="164" fontId="30" fillId="0" borderId="37" xfId="1" applyNumberFormat="1" applyFont="1" applyBorder="1" applyAlignment="1">
      <alignment horizontal="center" vertical="center" wrapText="1"/>
    </xf>
    <xf numFmtId="164" fontId="30" fillId="0" borderId="10" xfId="1" applyNumberFormat="1" applyFont="1" applyBorder="1" applyAlignment="1">
      <alignment horizontal="center" vertical="center" wrapText="1"/>
    </xf>
    <xf numFmtId="164" fontId="30" fillId="0" borderId="64" xfId="1" applyNumberFormat="1" applyFont="1" applyBorder="1" applyAlignment="1">
      <alignment horizontal="center" vertical="center" wrapText="1"/>
    </xf>
    <xf numFmtId="164" fontId="31" fillId="0" borderId="37" xfId="1" applyNumberFormat="1" applyFont="1" applyBorder="1" applyAlignment="1">
      <alignment horizontal="center" vertical="center" wrapText="1"/>
    </xf>
    <xf numFmtId="164" fontId="31" fillId="0" borderId="11" xfId="1" applyNumberFormat="1" applyFont="1" applyBorder="1" applyAlignment="1">
      <alignment horizontal="center" vertical="center" wrapText="1"/>
    </xf>
    <xf numFmtId="1" fontId="31" fillId="0" borderId="11" xfId="1" applyNumberFormat="1" applyFont="1" applyBorder="1" applyAlignment="1">
      <alignment horizontal="center" vertical="center" wrapText="1"/>
    </xf>
    <xf numFmtId="1" fontId="31" fillId="0" borderId="65" xfId="1" applyNumberFormat="1" applyFont="1" applyBorder="1" applyAlignment="1">
      <alignment horizontal="center" vertical="center" wrapText="1"/>
    </xf>
    <xf numFmtId="165" fontId="21" fillId="0" borderId="5" xfId="1" applyNumberFormat="1" applyFont="1" applyBorder="1" applyAlignment="1">
      <alignment horizontal="center" vertical="top" wrapText="1"/>
    </xf>
    <xf numFmtId="164" fontId="21" fillId="0" borderId="5" xfId="2" applyNumberFormat="1" applyFont="1" applyBorder="1" applyAlignment="1">
      <alignment horizontal="center" vertical="top" wrapText="1"/>
    </xf>
    <xf numFmtId="164" fontId="26" fillId="2" borderId="5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center" wrapText="1"/>
    </xf>
    <xf numFmtId="0" fontId="1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33" fillId="0" borderId="0" xfId="0" applyFont="1" applyBorder="1" applyAlignment="1">
      <alignment horizontal="left" vertical="center" wrapText="1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left" vertical="top" wrapText="1"/>
    </xf>
    <xf numFmtId="0" fontId="146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2" fillId="0" borderId="49" xfId="0" applyFont="1" applyFill="1" applyBorder="1" applyAlignment="1">
      <alignment horizontal="left" vertical="center" wrapText="1"/>
    </xf>
    <xf numFmtId="0" fontId="52" fillId="0" borderId="50" xfId="0" applyFont="1" applyFill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/>
    </xf>
    <xf numFmtId="164" fontId="50" fillId="2" borderId="51" xfId="0" applyNumberFormat="1" applyFont="1" applyFill="1" applyBorder="1" applyAlignment="1">
      <alignment horizontal="center" vertical="center"/>
    </xf>
    <xf numFmtId="0" fontId="48" fillId="2" borderId="49" xfId="0" applyFont="1" applyFill="1" applyBorder="1" applyAlignment="1">
      <alignment vertical="center"/>
    </xf>
    <xf numFmtId="0" fontId="48" fillId="2" borderId="50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49" xfId="0" applyFont="1" applyBorder="1" applyAlignment="1">
      <alignment horizontal="left" vertical="center"/>
    </xf>
    <xf numFmtId="0" fontId="48" fillId="0" borderId="50" xfId="0" applyFont="1" applyBorder="1" applyAlignment="1">
      <alignment horizontal="left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69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center"/>
    </xf>
    <xf numFmtId="0" fontId="24" fillId="0" borderId="5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2" fontId="70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/>
    </xf>
    <xf numFmtId="2" fontId="99" fillId="2" borderId="0" xfId="0" applyNumberFormat="1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horizontal="right" vertical="center"/>
    </xf>
    <xf numFmtId="0" fontId="94" fillId="2" borderId="0" xfId="0" applyFont="1" applyFill="1" applyBorder="1" applyAlignment="1">
      <alignment horizontal="right" vertical="center"/>
    </xf>
    <xf numFmtId="2" fontId="13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vertical="center"/>
    </xf>
    <xf numFmtId="0" fontId="0" fillId="0" borderId="0" xfId="0"/>
    <xf numFmtId="0" fontId="16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 indent="1"/>
    </xf>
    <xf numFmtId="2" fontId="99" fillId="2" borderId="0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horizontal="right"/>
    </xf>
    <xf numFmtId="2" fontId="112" fillId="0" borderId="0" xfId="0" applyNumberFormat="1" applyFont="1" applyAlignment="1">
      <alignment horizontal="center"/>
    </xf>
    <xf numFmtId="2" fontId="113" fillId="0" borderId="0" xfId="0" applyNumberFormat="1" applyFont="1" applyAlignment="1">
      <alignment horizontal="center"/>
    </xf>
    <xf numFmtId="2" fontId="115" fillId="0" borderId="0" xfId="0" applyNumberFormat="1" applyFont="1" applyAlignment="1">
      <alignment horizontal="center"/>
    </xf>
    <xf numFmtId="0" fontId="115" fillId="0" borderId="0" xfId="0" applyFont="1" applyAlignment="1">
      <alignment horizontal="center"/>
    </xf>
    <xf numFmtId="164" fontId="11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1"/>
    </xf>
    <xf numFmtId="168" fontId="103" fillId="0" borderId="0" xfId="0" applyNumberFormat="1" applyFont="1" applyBorder="1" applyAlignment="1">
      <alignment horizontal="left"/>
    </xf>
    <xf numFmtId="0" fontId="10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0" xfId="1" applyFont="1" applyAlignment="1">
      <alignment horizontal="left" vertical="center" wrapText="1"/>
    </xf>
    <xf numFmtId="164" fontId="9" fillId="0" borderId="0" xfId="1" applyNumberFormat="1" applyFont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164" fontId="5" fillId="0" borderId="0" xfId="1" applyNumberFormat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2" xfId="0" applyBorder="1"/>
    <xf numFmtId="0" fontId="0" fillId="0" borderId="53" xfId="0" applyBorder="1"/>
    <xf numFmtId="0" fontId="0" fillId="0" borderId="54" xfId="0" applyBorder="1"/>
  </cellXfs>
  <cellStyles count="6">
    <cellStyle name="Normal_Tarif_Xmelnizki" xfId="3"/>
    <cellStyle name="Tytuі" xfId="4"/>
    <cellStyle name="Обычный" xfId="0" builtinId="0"/>
    <cellStyle name="Обычный 2" xfId="5"/>
    <cellStyle name="Обычный_Richniy_plan_Dodatok_2" xfId="1"/>
    <cellStyle name="Процент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inat\&#1090;&#1090;&#1080;&#1076;\&#1053;&#1054;&#1042;&#1067;&#1049;%20&#1059;&#1063;&#1045;&#1058;%20&#1043;&#1040;&#1047;\&#1055;&#1086;&#1089;&#1083;&#1077;&#1076;&#1085;&#1080;&#1081;%20&#1090;&#1072;&#1088;&#1080;&#1092;%2014.11.2011\&#1058;&#1072;&#1088;&#1080;&#1092;_2011_31_08_&#1089;%20&#1076;&#1086;&#1076;&#1072;&#1090;.7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i-server\officework\Documents%20and%20Settings\nych.MDI\Desktop\FAM&amp;TARIFF\FAM&amp;TARIF_Roll_Out_Cycle1\Uman%20Teplo\Tarif_Teplo_Uman_2006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inat\&#1090;&#1090;&#1080;&#1076;\&#1053;&#1054;&#1042;&#1067;&#1049;%20&#1059;&#1063;&#1045;&#1058;%20&#1043;&#1040;&#1047;\&#1058;&#1040;&#1056;&#1048;&#1060;&#1067;\&#1042;&#1048;&#1056;&#1054;&#1041;&#1053;&#1048;&#1063;&#1040;%20&#1057;&#1045;&#1047;&#1054;&#1053;%202020-2021\&#1042;&#1080;&#1088;&#1086;&#1073;&#1085;&#1080;&#1095;_&#1087;&#1088;&#1086;&#1075;&#1088;_&#1050;&#1055;%20&#1055;&#1058;&#106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inat\&#1090;&#1090;&#1080;&#1076;\&#1053;&#1054;&#1042;&#1067;&#1049;%20&#1059;&#1063;&#1045;&#1058;%20&#1043;&#1040;&#1047;\&#1058;&#1040;&#1056;&#1048;&#1060;&#1067;\&#1042;&#1048;&#1056;&#1054;&#1041;&#1053;&#1048;&#1063;&#1040;%20&#1057;&#1045;&#1047;&#1054;&#1053;%202020-2021\&#1056;&#1077;&#1072;&#1083;_I&#1075;&#1088;_&#1087;&#1086;&#1076;%20&#1089;&#1095;&#1077;&#1090;\&#1056;&#1077;&#1072;&#1083;_I%20&#1075;&#1088;%20&#1087;&#1086;&#1076;%20&#1089;&#1095;&#1077;&#1090;%20&#1087;&#1086;%20&#1082;&#1086;&#1090;%202014_18%20&#1087;&#1086;%20&#1092;&#1072;&#1082;&#1090;&#1091;\&#1055;&#1086;&#1076;%20&#1089;&#1095;&#1077;&#1090;%20&#1085;&#1072;&#1089;&#1077;&#1083;%202014_2018%20&#1087;&#1086;%20&#1092;&#1072;&#1082;&#1090;&#109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inat\&#1090;&#1090;&#1080;&#1076;\&#1053;&#1054;&#1042;&#1067;&#1049;%20&#1059;&#1063;&#1045;&#1058;%20&#1043;&#1040;&#1047;\&#1058;&#1040;&#1056;&#1048;&#1060;&#1067;\&#1042;&#1048;&#1056;&#1054;&#1041;&#1053;&#1048;&#1063;&#1040;%20&#1057;&#1045;&#1047;&#1054;&#1053;%202020-2021\&#1055;&#1054;&#1050;&#1040;&#1047;&#1040;&#1058;&#1045;&#1051;&#1048;%20&#1056;&#1045;&#1040;&#1051;&#1048;&#1047;%202014%2018\&#1055;&#1086;&#1082;&#1072;&#1079;&#1072;&#1090;&#1077;&#1083;&#1080;%20&#1056;&#1077;&#1072;&#1083;_%20&#1087;&#1086;%20&#1082;&#1086;&#1090;%202014_18%20&#1087;&#1086;%20&#1092;&#1072;&#1082;&#1090;&#1091;\&#1056;&#1077;&#1072;&#1083;%20&#1086;&#1073;&#1097;&#1072;%20&#1085;&#1072;&#1089;&#1077;&#1083;%202014_2018%20&#1087;&#1086;%20&#1092;&#1072;&#1082;&#1090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Заг.характ.ліценз.Дод9"/>
      <sheetName val="Вхідні дані"/>
      <sheetName val="Обсяги вироб_реаліз_ТЕ"/>
      <sheetName val="Дод2"/>
      <sheetName val="Інвест_Програм"/>
      <sheetName val="Тарифи_послуга ЦО"/>
      <sheetName val="Дод.10"/>
      <sheetName val="Дод.3"/>
      <sheetName val="Дод4"/>
      <sheetName val="Дод5"/>
      <sheetName val="Дод.6"/>
      <sheetName val="Повна собівартість_ТЕ"/>
      <sheetName val="Прямі_ТЕ_всього"/>
      <sheetName val="Загальновиробничі"/>
      <sheetName val="Адміністративні"/>
      <sheetName val="Збут"/>
      <sheetName val="Паливо"/>
      <sheetName val="Дод.7"/>
      <sheetName val="Дод.7.1.1"/>
      <sheetName val="Дод.7.1 вл.база"/>
      <sheetName val="Дод.7.2"/>
      <sheetName val="Електр_енерг"/>
      <sheetName val="Дод.8"/>
      <sheetName val="ПММ"/>
      <sheetName val="Хім_реаг"/>
      <sheetName val="Вода_Водовід"/>
      <sheetName val="Амортизація"/>
      <sheetName val="Охорон_ прац"/>
      <sheetName val="ЗП_Всього по під-ву"/>
      <sheetName val="ЗП_Виробнич"/>
      <sheetName val="ЗП_Загальновир"/>
      <sheetName val="ЗП_Адміністр"/>
      <sheetName val="ЗП_Збут"/>
      <sheetName val="Подат_Збори"/>
      <sheetName val="Фін_витр"/>
      <sheetName val="Ремонти"/>
      <sheetName val="Зв_язок"/>
      <sheetName val="МНМА та канцтовари"/>
      <sheetName val="Канцтовари"/>
      <sheetName val="ПММ Мазур"/>
    </sheetNames>
    <sheetDataSet>
      <sheetData sheetId="0"/>
      <sheetData sheetId="1"/>
      <sheetData sheetId="2"/>
      <sheetData sheetId="3">
        <row r="53">
          <cell r="L5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хідні дані"/>
      <sheetName val="Зміст"/>
      <sheetName val="Обсяги послуг_навантаж"/>
      <sheetName val="Проект доходів"/>
      <sheetName val="Проект тарифів"/>
      <sheetName val="Витрати_всього"/>
      <sheetName val="Прямі"/>
      <sheetName val="Загальновиробничі"/>
      <sheetName val="Адміністративні"/>
      <sheetName val="Збут"/>
      <sheetName val="Інші_операц"/>
      <sheetName val="Паливо"/>
      <sheetName val="ПММ"/>
      <sheetName val="Електр_енерг"/>
      <sheetName val="Вода_Водовід"/>
      <sheetName val="Мат_витр"/>
      <sheetName val="Амортизац_2005"/>
      <sheetName val="Амортизац_2006 "/>
      <sheetName val="ЗП_Всього по під-ву"/>
      <sheetName val="ЗП_Виробнич"/>
      <sheetName val="ЗП_Загальновир"/>
      <sheetName val="ЗП_Адміністр"/>
      <sheetName val="ЗП_Збут"/>
      <sheetName val="Чисельн_працівн"/>
      <sheetName val="Комунальн_посл"/>
      <sheetName val="Зв'язок"/>
      <sheetName val="Подат_Збори"/>
      <sheetName val="Фін_витр"/>
      <sheetName val="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сравн нагруз 18 19 20"/>
      <sheetName val="февр"/>
      <sheetName val=" март"/>
      <sheetName val="апр"/>
      <sheetName val="1 півріч21"/>
      <sheetName val="окт"/>
      <sheetName val="нояб"/>
      <sheetName val="декаб"/>
      <sheetName val="год"/>
      <sheetName val="год (2)"/>
      <sheetName val="Выработка"/>
      <sheetName val="Собст_нуж"/>
      <sheetName val="Отпуск"/>
      <sheetName val="Полез_отпуск"/>
      <sheetName val="Потери"/>
      <sheetName val="% потерь"/>
      <sheetName val="Площ_Вся"/>
      <sheetName val="Реал_II_гр"/>
      <sheetName val="Реал_III_гр"/>
      <sheetName val="Річний план"/>
      <sheetName val="Річний план  сезон"/>
      <sheetName val="Вироб _прогр_Дод_2"/>
      <sheetName val="Вироб _прогр_сезон"/>
      <sheetName val="Вироб _прогр_Дод_2 (2)"/>
      <sheetName val="Вироб _прогр_тис_Гкал"/>
      <sheetName val="Дод_1"/>
      <sheetName val="Для Люды"/>
    </sheetNames>
    <sheetDataSet>
      <sheetData sheetId="0">
        <row r="37">
          <cell r="M37">
            <v>13923.323</v>
          </cell>
        </row>
      </sheetData>
      <sheetData sheetId="1"/>
      <sheetData sheetId="2">
        <row r="36">
          <cell r="H36">
            <v>10199.956</v>
          </cell>
        </row>
      </sheetData>
      <sheetData sheetId="3">
        <row r="36">
          <cell r="H36">
            <v>8070.5510000000004</v>
          </cell>
        </row>
      </sheetData>
      <sheetData sheetId="4">
        <row r="36">
          <cell r="H36">
            <v>221.16900000000001</v>
          </cell>
        </row>
      </sheetData>
      <sheetData sheetId="5"/>
      <sheetData sheetId="6">
        <row r="36">
          <cell r="H36">
            <v>1925.848</v>
          </cell>
        </row>
      </sheetData>
      <sheetData sheetId="7">
        <row r="36">
          <cell r="H36">
            <v>10366.457</v>
          </cell>
        </row>
      </sheetData>
      <sheetData sheetId="8">
        <row r="36">
          <cell r="H36">
            <v>12646.946</v>
          </cell>
        </row>
      </sheetData>
      <sheetData sheetId="9">
        <row r="14">
          <cell r="K14">
            <v>76.897000000000006</v>
          </cell>
        </row>
        <row r="19">
          <cell r="L19">
            <v>292.95499999999998</v>
          </cell>
        </row>
        <row r="29">
          <cell r="K29">
            <v>253.804</v>
          </cell>
        </row>
        <row r="30">
          <cell r="K30">
            <v>35.670999999999999</v>
          </cell>
        </row>
        <row r="31">
          <cell r="L31">
            <v>175.11099999999999</v>
          </cell>
        </row>
        <row r="36">
          <cell r="G36">
            <v>57354.25</v>
          </cell>
          <cell r="I36">
            <v>123245.973</v>
          </cell>
          <cell r="J36">
            <v>17101.962</v>
          </cell>
          <cell r="K36">
            <v>3150.2350000000001</v>
          </cell>
          <cell r="L36">
            <v>143498.17000000001</v>
          </cell>
          <cell r="O36">
            <v>171362.75700000001</v>
          </cell>
        </row>
        <row r="41">
          <cell r="H41">
            <v>64854.529000000002</v>
          </cell>
        </row>
      </sheetData>
      <sheetData sheetId="10">
        <row r="14">
          <cell r="K14">
            <v>76.897000000000006</v>
          </cell>
          <cell r="L14">
            <v>76.897000000000006</v>
          </cell>
        </row>
        <row r="29">
          <cell r="K29">
            <v>253.804</v>
          </cell>
          <cell r="L29">
            <v>253.804</v>
          </cell>
        </row>
        <row r="30">
          <cell r="K30">
            <v>35.670999999999999</v>
          </cell>
          <cell r="L30">
            <v>35.670999999999999</v>
          </cell>
        </row>
        <row r="36">
          <cell r="L36">
            <v>143498.17000000001</v>
          </cell>
          <cell r="O36">
            <v>171362.75700000001</v>
          </cell>
          <cell r="R36">
            <v>174980.84700000001</v>
          </cell>
          <cell r="S36">
            <v>2.0699999999999998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1">
          <cell r="F31">
            <v>227920.66</v>
          </cell>
        </row>
      </sheetData>
      <sheetData sheetId="18"/>
      <sheetData sheetId="19"/>
      <sheetData sheetId="20">
        <row r="31">
          <cell r="G31">
            <v>143167.46900000001</v>
          </cell>
          <cell r="U31">
            <v>143167.46900000001</v>
          </cell>
        </row>
      </sheetData>
      <sheetData sheetId="21"/>
      <sheetData sheetId="22">
        <row r="32">
          <cell r="U32">
            <v>17101.962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"/>
      <sheetName val="2017"/>
      <sheetName val="2018"/>
      <sheetName val="2019"/>
      <sheetName val="I  кварт 2020"/>
      <sheetName val="Середня 1111"/>
      <sheetName val="Серед"/>
      <sheetName val="Лист2"/>
      <sheetName val="Лист3"/>
      <sheetName val="Середня"/>
      <sheetName val="Середня испр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I31">
            <v>121.10800000000002</v>
          </cell>
        </row>
        <row r="59">
          <cell r="M59">
            <v>12717.1086</v>
          </cell>
        </row>
        <row r="87">
          <cell r="M87">
            <v>1522.9249999999997</v>
          </cell>
        </row>
      </sheetData>
      <sheetData sheetId="8">
        <row r="10">
          <cell r="F10">
            <v>133.78040000000001</v>
          </cell>
        </row>
        <row r="33">
          <cell r="M33">
            <v>65891.723348905754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"/>
      <sheetName val="2017"/>
      <sheetName val="2018"/>
      <sheetName val="2019"/>
      <sheetName val="2020  Iкварт"/>
      <sheetName val="Середня"/>
      <sheetName val="2 гр "/>
      <sheetName val="2 гр без лі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F10">
            <v>367.39199999999994</v>
          </cell>
        </row>
        <row r="100">
          <cell r="M100">
            <v>3082.1418000000003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workbookViewId="0">
      <selection activeCell="N65" sqref="N65:R74"/>
    </sheetView>
  </sheetViews>
  <sheetFormatPr defaultRowHeight="12.75"/>
  <cols>
    <col min="1" max="1" width="3.85546875" customWidth="1"/>
    <col min="2" max="2" width="15.28515625" customWidth="1"/>
    <col min="3" max="3" width="11.85546875" style="154" customWidth="1"/>
    <col min="4" max="4" width="10.28515625" customWidth="1"/>
    <col min="5" max="5" width="11.28515625" customWidth="1"/>
    <col min="6" max="7" width="10.140625" customWidth="1"/>
    <col min="8" max="8" width="11.42578125" customWidth="1"/>
    <col min="9" max="9" width="10.140625" customWidth="1"/>
    <col min="10" max="10" width="11.28515625" style="164" customWidth="1"/>
    <col min="11" max="12" width="7.5703125" style="157" customWidth="1"/>
    <col min="13" max="13" width="57.7109375" style="157" customWidth="1"/>
    <col min="14" max="14" width="9.140625" style="157" customWidth="1"/>
    <col min="15" max="15" width="1.42578125" style="157" customWidth="1"/>
    <col min="16" max="17" width="9.140625" style="157" customWidth="1"/>
    <col min="18" max="18" width="40" style="157" customWidth="1"/>
    <col min="19" max="19" width="5.28515625" hidden="1" customWidth="1"/>
    <col min="20" max="21" width="5.140625" hidden="1" customWidth="1"/>
    <col min="22" max="22" width="6.85546875" hidden="1" customWidth="1"/>
    <col min="23" max="25" width="10.42578125" hidden="1" customWidth="1"/>
    <col min="26" max="26" width="11.85546875" hidden="1" customWidth="1"/>
    <col min="27" max="27" width="18" hidden="1" customWidth="1"/>
    <col min="28" max="28" width="9.140625" customWidth="1"/>
    <col min="29" max="29" width="11.5703125" customWidth="1"/>
    <col min="30" max="30" width="9.140625" customWidth="1"/>
  </cols>
  <sheetData>
    <row r="1" spans="1:256" ht="14.25">
      <c r="I1" s="626" t="s">
        <v>157</v>
      </c>
      <c r="J1" s="157"/>
    </row>
    <row r="2" spans="1:256">
      <c r="I2" s="164"/>
      <c r="J2" s="157"/>
    </row>
    <row r="3" spans="1:256" ht="14.25">
      <c r="I3" s="626" t="s">
        <v>1</v>
      </c>
      <c r="J3" s="627"/>
      <c r="K3" s="627"/>
      <c r="L3" s="627"/>
      <c r="M3" s="627"/>
      <c r="N3" s="627"/>
      <c r="O3" s="627"/>
      <c r="P3" s="627"/>
      <c r="Q3" s="627"/>
      <c r="R3" s="627"/>
    </row>
    <row r="4" spans="1:256" ht="14.25">
      <c r="I4" s="626" t="s">
        <v>2</v>
      </c>
      <c r="J4" s="627"/>
      <c r="K4" s="627"/>
      <c r="L4" s="627"/>
      <c r="M4" s="627"/>
      <c r="N4" s="627"/>
      <c r="O4" s="627"/>
      <c r="P4" s="627"/>
      <c r="Q4" s="627"/>
      <c r="R4" s="627"/>
    </row>
    <row r="5" spans="1:256" ht="15">
      <c r="I5" s="626" t="s">
        <v>90</v>
      </c>
      <c r="J5" s="552"/>
      <c r="K5" s="552"/>
      <c r="L5" s="552"/>
      <c r="M5" s="552"/>
      <c r="N5" s="552"/>
      <c r="O5" s="552"/>
      <c r="P5" s="552"/>
      <c r="Q5" s="552"/>
      <c r="R5" s="628"/>
    </row>
    <row r="6" spans="1:256">
      <c r="K6"/>
      <c r="L6"/>
      <c r="M6"/>
      <c r="N6"/>
      <c r="O6"/>
      <c r="P6"/>
      <c r="Q6"/>
      <c r="R6"/>
    </row>
    <row r="7" spans="1:256" ht="18.75">
      <c r="D7" s="629" t="s">
        <v>158</v>
      </c>
      <c r="E7" s="629"/>
      <c r="F7" s="629"/>
      <c r="G7" s="629"/>
      <c r="H7" s="629"/>
      <c r="I7" s="629"/>
      <c r="K7"/>
      <c r="L7"/>
      <c r="M7"/>
      <c r="N7"/>
      <c r="O7"/>
      <c r="P7"/>
      <c r="Q7"/>
      <c r="R7"/>
      <c r="T7" s="630"/>
      <c r="U7" s="630"/>
    </row>
    <row r="8" spans="1:256" ht="14.25" customHeight="1">
      <c r="A8" s="631"/>
      <c r="B8" s="847" t="s">
        <v>159</v>
      </c>
      <c r="C8" s="847"/>
      <c r="D8" s="847"/>
      <c r="E8" s="847"/>
      <c r="F8" s="847"/>
      <c r="G8" s="847"/>
      <c r="H8" s="847"/>
      <c r="I8" s="631"/>
      <c r="J8" s="632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1"/>
      <c r="BG8" s="631"/>
      <c r="BH8" s="631"/>
      <c r="BI8" s="631"/>
      <c r="BJ8" s="631"/>
      <c r="BK8" s="631"/>
      <c r="BL8" s="631"/>
      <c r="BM8" s="631"/>
      <c r="BN8" s="631"/>
      <c r="BO8" s="631"/>
      <c r="BP8" s="631"/>
      <c r="BQ8" s="631"/>
      <c r="BR8" s="631"/>
      <c r="BS8" s="631"/>
      <c r="BT8" s="631"/>
      <c r="BU8" s="631"/>
      <c r="BV8" s="631"/>
      <c r="BW8" s="631"/>
      <c r="BX8" s="631"/>
      <c r="BY8" s="631"/>
      <c r="BZ8" s="631"/>
      <c r="CA8" s="631"/>
      <c r="CB8" s="631"/>
      <c r="CC8" s="631"/>
      <c r="CD8" s="631"/>
      <c r="CE8" s="631"/>
      <c r="CF8" s="631"/>
      <c r="CG8" s="631"/>
      <c r="CH8" s="631"/>
      <c r="CI8" s="631"/>
      <c r="CJ8" s="631"/>
      <c r="CK8" s="631"/>
      <c r="CL8" s="631"/>
      <c r="CM8" s="631"/>
      <c r="CN8" s="631"/>
      <c r="CO8" s="631"/>
      <c r="CP8" s="631"/>
      <c r="CQ8" s="631"/>
      <c r="CR8" s="631"/>
      <c r="CS8" s="631"/>
      <c r="CT8" s="631"/>
      <c r="CU8" s="631"/>
      <c r="CV8" s="631"/>
      <c r="CW8" s="631"/>
      <c r="CX8" s="631"/>
      <c r="CY8" s="631"/>
      <c r="CZ8" s="631"/>
      <c r="DA8" s="631"/>
      <c r="DB8" s="631"/>
      <c r="DC8" s="631"/>
      <c r="DD8" s="631"/>
      <c r="DE8" s="631"/>
      <c r="DF8" s="631"/>
      <c r="DG8" s="631"/>
      <c r="DH8" s="631"/>
      <c r="DI8" s="631"/>
      <c r="DJ8" s="631"/>
      <c r="DK8" s="631"/>
      <c r="DL8" s="631"/>
      <c r="DM8" s="631"/>
      <c r="DN8" s="631"/>
      <c r="DO8" s="631"/>
      <c r="DP8" s="631"/>
      <c r="DQ8" s="631"/>
      <c r="DR8" s="631"/>
      <c r="DS8" s="631"/>
      <c r="DT8" s="631"/>
      <c r="DU8" s="631"/>
      <c r="DV8" s="631"/>
      <c r="DW8" s="631"/>
      <c r="DX8" s="631"/>
      <c r="DY8" s="631"/>
      <c r="DZ8" s="631"/>
      <c r="EA8" s="631"/>
      <c r="EB8" s="631"/>
      <c r="EC8" s="631"/>
      <c r="ED8" s="631"/>
      <c r="EE8" s="631"/>
      <c r="EF8" s="631"/>
      <c r="EG8" s="631"/>
      <c r="EH8" s="631"/>
      <c r="EI8" s="631"/>
      <c r="EJ8" s="631"/>
      <c r="EK8" s="631"/>
      <c r="EL8" s="631"/>
      <c r="EM8" s="631"/>
      <c r="EN8" s="631"/>
      <c r="EO8" s="631"/>
      <c r="EP8" s="631"/>
      <c r="EQ8" s="631"/>
      <c r="ER8" s="631"/>
      <c r="ES8" s="631"/>
      <c r="ET8" s="631"/>
      <c r="EU8" s="631"/>
      <c r="EV8" s="631"/>
      <c r="EW8" s="631"/>
      <c r="EX8" s="631"/>
      <c r="EY8" s="631"/>
      <c r="EZ8" s="631"/>
      <c r="FA8" s="631"/>
      <c r="FB8" s="631"/>
      <c r="FC8" s="631"/>
      <c r="FD8" s="631"/>
      <c r="FE8" s="631"/>
      <c r="FF8" s="631"/>
      <c r="FG8" s="631"/>
      <c r="FH8" s="631"/>
      <c r="FI8" s="631"/>
      <c r="FJ8" s="631"/>
      <c r="FK8" s="631"/>
      <c r="FL8" s="631"/>
      <c r="FM8" s="631"/>
      <c r="FN8" s="631"/>
      <c r="FO8" s="631"/>
      <c r="FP8" s="631"/>
      <c r="FQ8" s="631"/>
      <c r="FR8" s="631"/>
      <c r="FS8" s="631"/>
      <c r="FT8" s="631"/>
      <c r="FU8" s="631"/>
      <c r="FV8" s="631"/>
      <c r="FW8" s="631"/>
      <c r="FX8" s="631"/>
      <c r="FY8" s="631"/>
      <c r="FZ8" s="631"/>
      <c r="GA8" s="631"/>
      <c r="GB8" s="631"/>
      <c r="GC8" s="631"/>
      <c r="GD8" s="631"/>
      <c r="GE8" s="631"/>
      <c r="GF8" s="631"/>
      <c r="GG8" s="631"/>
      <c r="GH8" s="631"/>
      <c r="GI8" s="631"/>
      <c r="GJ8" s="631"/>
      <c r="GK8" s="631"/>
      <c r="GL8" s="631"/>
      <c r="GM8" s="631"/>
      <c r="GN8" s="631"/>
      <c r="GO8" s="631"/>
      <c r="GP8" s="631"/>
      <c r="GQ8" s="631"/>
      <c r="GR8" s="631"/>
      <c r="GS8" s="631"/>
      <c r="GT8" s="631"/>
      <c r="GU8" s="631"/>
      <c r="GV8" s="631"/>
      <c r="GW8" s="631"/>
      <c r="GX8" s="631"/>
      <c r="GY8" s="631"/>
      <c r="GZ8" s="631"/>
      <c r="HA8" s="631"/>
      <c r="HB8" s="631"/>
      <c r="HC8" s="631"/>
      <c r="HD8" s="631"/>
      <c r="HE8" s="631"/>
      <c r="HF8" s="631"/>
      <c r="HG8" s="631"/>
      <c r="HH8" s="631"/>
      <c r="HI8" s="631"/>
      <c r="HJ8" s="631"/>
      <c r="HK8" s="631"/>
      <c r="HL8" s="631"/>
      <c r="HM8" s="631"/>
      <c r="HN8" s="631"/>
      <c r="HO8" s="631"/>
      <c r="HP8" s="631"/>
      <c r="HQ8" s="631"/>
      <c r="HR8" s="631"/>
      <c r="HS8" s="631"/>
      <c r="HT8" s="631"/>
      <c r="HU8" s="631"/>
      <c r="HV8" s="631"/>
      <c r="HW8" s="631"/>
      <c r="HX8" s="631"/>
      <c r="HY8" s="631"/>
      <c r="HZ8" s="631"/>
      <c r="IA8" s="631"/>
      <c r="IB8" s="631"/>
      <c r="IC8" s="631"/>
      <c r="ID8" s="631"/>
      <c r="IE8" s="631"/>
      <c r="IF8" s="631"/>
      <c r="IG8" s="631"/>
      <c r="IH8" s="631"/>
      <c r="II8" s="631"/>
      <c r="IJ8" s="631"/>
      <c r="IK8" s="631"/>
      <c r="IL8" s="631"/>
      <c r="IM8" s="631"/>
      <c r="IN8" s="631"/>
      <c r="IO8" s="631"/>
      <c r="IP8" s="631"/>
      <c r="IQ8" s="631"/>
      <c r="IR8" s="631"/>
      <c r="IS8" s="631"/>
      <c r="IT8" s="631"/>
      <c r="IU8" s="631"/>
      <c r="IV8" s="631"/>
    </row>
    <row r="9" spans="1:256" ht="16.5" customHeight="1">
      <c r="A9" s="631"/>
      <c r="B9" s="847" t="s">
        <v>160</v>
      </c>
      <c r="C9" s="847"/>
      <c r="D9" s="847"/>
      <c r="E9" s="847"/>
      <c r="F9" s="847"/>
      <c r="G9" s="847"/>
      <c r="H9" s="847"/>
      <c r="I9" s="631"/>
      <c r="J9" s="632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  <c r="BB9" s="631"/>
      <c r="BC9" s="631"/>
      <c r="BD9" s="631"/>
      <c r="BE9" s="631"/>
      <c r="BF9" s="631"/>
      <c r="BG9" s="631"/>
      <c r="BH9" s="631"/>
      <c r="BI9" s="631"/>
      <c r="BJ9" s="631"/>
      <c r="BK9" s="631"/>
      <c r="BL9" s="631"/>
      <c r="BM9" s="631"/>
      <c r="BN9" s="631"/>
      <c r="BO9" s="631"/>
      <c r="BP9" s="631"/>
      <c r="BQ9" s="631"/>
      <c r="BR9" s="631"/>
      <c r="BS9" s="631"/>
      <c r="BT9" s="631"/>
      <c r="BU9" s="631"/>
      <c r="BV9" s="631"/>
      <c r="BW9" s="631"/>
      <c r="BX9" s="631"/>
      <c r="BY9" s="631"/>
      <c r="BZ9" s="631"/>
      <c r="CA9" s="631"/>
      <c r="CB9" s="631"/>
      <c r="CC9" s="631"/>
      <c r="CD9" s="631"/>
      <c r="CE9" s="631"/>
      <c r="CF9" s="631"/>
      <c r="CG9" s="631"/>
      <c r="CH9" s="631"/>
      <c r="CI9" s="631"/>
      <c r="CJ9" s="631"/>
      <c r="CK9" s="631"/>
      <c r="CL9" s="631"/>
      <c r="CM9" s="631"/>
      <c r="CN9" s="631"/>
      <c r="CO9" s="631"/>
      <c r="CP9" s="631"/>
      <c r="CQ9" s="631"/>
      <c r="CR9" s="631"/>
      <c r="CS9" s="631"/>
      <c r="CT9" s="631"/>
      <c r="CU9" s="631"/>
      <c r="CV9" s="631"/>
      <c r="CW9" s="631"/>
      <c r="CX9" s="631"/>
      <c r="CY9" s="631"/>
      <c r="CZ9" s="631"/>
      <c r="DA9" s="631"/>
      <c r="DB9" s="631"/>
      <c r="DC9" s="631"/>
      <c r="DD9" s="631"/>
      <c r="DE9" s="631"/>
      <c r="DF9" s="631"/>
      <c r="DG9" s="631"/>
      <c r="DH9" s="631"/>
      <c r="DI9" s="631"/>
      <c r="DJ9" s="631"/>
      <c r="DK9" s="631"/>
      <c r="DL9" s="631"/>
      <c r="DM9" s="631"/>
      <c r="DN9" s="631"/>
      <c r="DO9" s="631"/>
      <c r="DP9" s="631"/>
      <c r="DQ9" s="631"/>
      <c r="DR9" s="631"/>
      <c r="DS9" s="631"/>
      <c r="DT9" s="631"/>
      <c r="DU9" s="631"/>
      <c r="DV9" s="631"/>
      <c r="DW9" s="631"/>
      <c r="DX9" s="631"/>
      <c r="DY9" s="631"/>
      <c r="DZ9" s="631"/>
      <c r="EA9" s="631"/>
      <c r="EB9" s="631"/>
      <c r="EC9" s="631"/>
      <c r="ED9" s="631"/>
      <c r="EE9" s="631"/>
      <c r="EF9" s="631"/>
      <c r="EG9" s="631"/>
      <c r="EH9" s="631"/>
      <c r="EI9" s="631"/>
      <c r="EJ9" s="631"/>
      <c r="EK9" s="631"/>
      <c r="EL9" s="631"/>
      <c r="EM9" s="631"/>
      <c r="EN9" s="631"/>
      <c r="EO9" s="631"/>
      <c r="EP9" s="631"/>
      <c r="EQ9" s="631"/>
      <c r="ER9" s="631"/>
      <c r="ES9" s="631"/>
      <c r="ET9" s="631"/>
      <c r="EU9" s="631"/>
      <c r="EV9" s="631"/>
      <c r="EW9" s="631"/>
      <c r="EX9" s="631"/>
      <c r="EY9" s="631"/>
      <c r="EZ9" s="631"/>
      <c r="FA9" s="631"/>
      <c r="FB9" s="631"/>
      <c r="FC9" s="631"/>
      <c r="FD9" s="631"/>
      <c r="FE9" s="631"/>
      <c r="FF9" s="631"/>
      <c r="FG9" s="631"/>
      <c r="FH9" s="631"/>
      <c r="FI9" s="631"/>
      <c r="FJ9" s="631"/>
      <c r="FK9" s="631"/>
      <c r="FL9" s="631"/>
      <c r="FM9" s="631"/>
      <c r="FN9" s="631"/>
      <c r="FO9" s="631"/>
      <c r="FP9" s="631"/>
      <c r="FQ9" s="631"/>
      <c r="FR9" s="631"/>
      <c r="FS9" s="631"/>
      <c r="FT9" s="631"/>
      <c r="FU9" s="631"/>
      <c r="FV9" s="631"/>
      <c r="FW9" s="631"/>
      <c r="FX9" s="631"/>
      <c r="FY9" s="631"/>
      <c r="FZ9" s="631"/>
      <c r="GA9" s="631"/>
      <c r="GB9" s="631"/>
      <c r="GC9" s="631"/>
      <c r="GD9" s="631"/>
      <c r="GE9" s="631"/>
      <c r="GF9" s="631"/>
      <c r="GG9" s="631"/>
      <c r="GH9" s="631"/>
      <c r="GI9" s="631"/>
      <c r="GJ9" s="631"/>
      <c r="GK9" s="631"/>
      <c r="GL9" s="631"/>
      <c r="GM9" s="631"/>
      <c r="GN9" s="631"/>
      <c r="GO9" s="631"/>
      <c r="GP9" s="631"/>
      <c r="GQ9" s="631"/>
      <c r="GR9" s="631"/>
      <c r="GS9" s="631"/>
      <c r="GT9" s="631"/>
      <c r="GU9" s="631"/>
      <c r="GV9" s="631"/>
      <c r="GW9" s="631"/>
      <c r="GX9" s="631"/>
      <c r="GY9" s="631"/>
      <c r="GZ9" s="631"/>
      <c r="HA9" s="631"/>
      <c r="HB9" s="631"/>
      <c r="HC9" s="631"/>
      <c r="HD9" s="631"/>
      <c r="HE9" s="631"/>
      <c r="HF9" s="631"/>
      <c r="HG9" s="631"/>
      <c r="HH9" s="631"/>
      <c r="HI9" s="631"/>
      <c r="HJ9" s="631"/>
      <c r="HK9" s="631"/>
      <c r="HL9" s="631"/>
      <c r="HM9" s="631"/>
      <c r="HN9" s="631"/>
      <c r="HO9" s="631"/>
      <c r="HP9" s="631"/>
      <c r="HQ9" s="631"/>
      <c r="HR9" s="631"/>
      <c r="HS9" s="631"/>
      <c r="HT9" s="631"/>
      <c r="HU9" s="631"/>
      <c r="HV9" s="631"/>
      <c r="HW9" s="631"/>
      <c r="HX9" s="631"/>
      <c r="HY9" s="631"/>
      <c r="HZ9" s="631"/>
      <c r="IA9" s="631"/>
      <c r="IB9" s="631"/>
      <c r="IC9" s="631"/>
      <c r="ID9" s="631"/>
      <c r="IE9" s="631"/>
      <c r="IF9" s="631"/>
      <c r="IG9" s="631"/>
      <c r="IH9" s="631"/>
      <c r="II9" s="631"/>
      <c r="IJ9" s="631"/>
      <c r="IK9" s="631"/>
      <c r="IL9" s="631"/>
      <c r="IM9" s="631"/>
      <c r="IN9" s="631"/>
      <c r="IO9" s="631"/>
      <c r="IP9" s="631"/>
      <c r="IQ9" s="631"/>
      <c r="IR9" s="631"/>
      <c r="IS9" s="631"/>
      <c r="IT9" s="631"/>
      <c r="IU9" s="631"/>
      <c r="IV9" s="631"/>
    </row>
    <row r="10" spans="1:256" ht="5.25" customHeight="1">
      <c r="A10" s="631"/>
      <c r="B10" s="633"/>
      <c r="C10" s="633"/>
      <c r="D10" s="633"/>
      <c r="E10" s="633"/>
      <c r="F10" s="633"/>
      <c r="G10" s="633"/>
      <c r="H10" s="633"/>
      <c r="I10" s="631"/>
      <c r="J10" s="632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31"/>
      <c r="AI10" s="631"/>
      <c r="AJ10" s="631"/>
      <c r="AK10" s="631"/>
      <c r="AL10" s="631"/>
      <c r="AM10" s="631"/>
      <c r="AN10" s="631"/>
      <c r="AO10" s="631"/>
      <c r="AP10" s="631"/>
      <c r="AQ10" s="631"/>
      <c r="AR10" s="631"/>
      <c r="AS10" s="631"/>
      <c r="AT10" s="631"/>
      <c r="AU10" s="631"/>
      <c r="AV10" s="631"/>
      <c r="AW10" s="631"/>
      <c r="AX10" s="631"/>
      <c r="AY10" s="631"/>
      <c r="AZ10" s="631"/>
      <c r="BA10" s="631"/>
      <c r="BB10" s="631"/>
      <c r="BC10" s="631"/>
      <c r="BD10" s="631"/>
      <c r="BE10" s="631"/>
      <c r="BF10" s="631"/>
      <c r="BG10" s="631"/>
      <c r="BH10" s="631"/>
      <c r="BI10" s="631"/>
      <c r="BJ10" s="631"/>
      <c r="BK10" s="631"/>
      <c r="BL10" s="631"/>
      <c r="BM10" s="631"/>
      <c r="BN10" s="631"/>
      <c r="BO10" s="631"/>
      <c r="BP10" s="631"/>
      <c r="BQ10" s="631"/>
      <c r="BR10" s="631"/>
      <c r="BS10" s="631"/>
      <c r="BT10" s="631"/>
      <c r="BU10" s="631"/>
      <c r="BV10" s="631"/>
      <c r="BW10" s="631"/>
      <c r="BX10" s="631"/>
      <c r="BY10" s="631"/>
      <c r="BZ10" s="631"/>
      <c r="CA10" s="631"/>
      <c r="CB10" s="631"/>
      <c r="CC10" s="631"/>
      <c r="CD10" s="631"/>
      <c r="CE10" s="631"/>
      <c r="CF10" s="631"/>
      <c r="CG10" s="631"/>
      <c r="CH10" s="631"/>
      <c r="CI10" s="631"/>
      <c r="CJ10" s="631"/>
      <c r="CK10" s="631"/>
      <c r="CL10" s="631"/>
      <c r="CM10" s="631"/>
      <c r="CN10" s="631"/>
      <c r="CO10" s="631"/>
      <c r="CP10" s="631"/>
      <c r="CQ10" s="631"/>
      <c r="CR10" s="631"/>
      <c r="CS10" s="631"/>
      <c r="CT10" s="631"/>
      <c r="CU10" s="631"/>
      <c r="CV10" s="631"/>
      <c r="CW10" s="631"/>
      <c r="CX10" s="631"/>
      <c r="CY10" s="631"/>
      <c r="CZ10" s="631"/>
      <c r="DA10" s="631"/>
      <c r="DB10" s="631"/>
      <c r="DC10" s="631"/>
      <c r="DD10" s="631"/>
      <c r="DE10" s="631"/>
      <c r="DF10" s="631"/>
      <c r="DG10" s="631"/>
      <c r="DH10" s="631"/>
      <c r="DI10" s="631"/>
      <c r="DJ10" s="631"/>
      <c r="DK10" s="631"/>
      <c r="DL10" s="631"/>
      <c r="DM10" s="631"/>
      <c r="DN10" s="631"/>
      <c r="DO10" s="631"/>
      <c r="DP10" s="631"/>
      <c r="DQ10" s="631"/>
      <c r="DR10" s="631"/>
      <c r="DS10" s="631"/>
      <c r="DT10" s="631"/>
      <c r="DU10" s="631"/>
      <c r="DV10" s="631"/>
      <c r="DW10" s="631"/>
      <c r="DX10" s="631"/>
      <c r="DY10" s="631"/>
      <c r="DZ10" s="631"/>
      <c r="EA10" s="631"/>
      <c r="EB10" s="631"/>
      <c r="EC10" s="631"/>
      <c r="ED10" s="631"/>
      <c r="EE10" s="631"/>
      <c r="EF10" s="631"/>
      <c r="EG10" s="631"/>
      <c r="EH10" s="631"/>
      <c r="EI10" s="631"/>
      <c r="EJ10" s="631"/>
      <c r="EK10" s="631"/>
      <c r="EL10" s="631"/>
      <c r="EM10" s="631"/>
      <c r="EN10" s="631"/>
      <c r="EO10" s="631"/>
      <c r="EP10" s="631"/>
      <c r="EQ10" s="631"/>
      <c r="ER10" s="631"/>
      <c r="ES10" s="631"/>
      <c r="ET10" s="631"/>
      <c r="EU10" s="631"/>
      <c r="EV10" s="631"/>
      <c r="EW10" s="631"/>
      <c r="EX10" s="631"/>
      <c r="EY10" s="631"/>
      <c r="EZ10" s="631"/>
      <c r="FA10" s="631"/>
      <c r="FB10" s="631"/>
      <c r="FC10" s="631"/>
      <c r="FD10" s="631"/>
      <c r="FE10" s="631"/>
      <c r="FF10" s="631"/>
      <c r="FG10" s="631"/>
      <c r="FH10" s="631"/>
      <c r="FI10" s="631"/>
      <c r="FJ10" s="631"/>
      <c r="FK10" s="631"/>
      <c r="FL10" s="631"/>
      <c r="FM10" s="631"/>
      <c r="FN10" s="631"/>
      <c r="FO10" s="631"/>
      <c r="FP10" s="631"/>
      <c r="FQ10" s="631"/>
      <c r="FR10" s="631"/>
      <c r="FS10" s="631"/>
      <c r="FT10" s="631"/>
      <c r="FU10" s="631"/>
      <c r="FV10" s="631"/>
      <c r="FW10" s="631"/>
      <c r="FX10" s="631"/>
      <c r="FY10" s="631"/>
      <c r="FZ10" s="631"/>
      <c r="GA10" s="631"/>
      <c r="GB10" s="631"/>
      <c r="GC10" s="631"/>
      <c r="GD10" s="631"/>
      <c r="GE10" s="631"/>
      <c r="GF10" s="631"/>
      <c r="GG10" s="631"/>
      <c r="GH10" s="631"/>
      <c r="GI10" s="631"/>
      <c r="GJ10" s="631"/>
      <c r="GK10" s="631"/>
      <c r="GL10" s="631"/>
      <c r="GM10" s="631"/>
      <c r="GN10" s="631"/>
      <c r="GO10" s="631"/>
      <c r="GP10" s="631"/>
      <c r="GQ10" s="631"/>
      <c r="GR10" s="631"/>
      <c r="GS10" s="631"/>
      <c r="GT10" s="631"/>
      <c r="GU10" s="631"/>
      <c r="GV10" s="631"/>
      <c r="GW10" s="631"/>
      <c r="GX10" s="631"/>
      <c r="GY10" s="631"/>
      <c r="GZ10" s="631"/>
      <c r="HA10" s="631"/>
      <c r="HB10" s="631"/>
      <c r="HC10" s="631"/>
      <c r="HD10" s="631"/>
      <c r="HE10" s="631"/>
      <c r="HF10" s="631"/>
      <c r="HG10" s="631"/>
      <c r="HH10" s="631"/>
      <c r="HI10" s="631"/>
      <c r="HJ10" s="631"/>
      <c r="HK10" s="631"/>
      <c r="HL10" s="631"/>
      <c r="HM10" s="631"/>
      <c r="HN10" s="631"/>
      <c r="HO10" s="631"/>
      <c r="HP10" s="631"/>
      <c r="HQ10" s="631"/>
      <c r="HR10" s="631"/>
      <c r="HS10" s="631"/>
      <c r="HT10" s="631"/>
      <c r="HU10" s="631"/>
      <c r="HV10" s="631"/>
      <c r="HW10" s="631"/>
      <c r="HX10" s="631"/>
      <c r="HY10" s="631"/>
      <c r="HZ10" s="631"/>
      <c r="IA10" s="631"/>
      <c r="IB10" s="631"/>
      <c r="IC10" s="631"/>
      <c r="ID10" s="631"/>
      <c r="IE10" s="631"/>
      <c r="IF10" s="631"/>
      <c r="IG10" s="631"/>
      <c r="IH10" s="631"/>
      <c r="II10" s="631"/>
      <c r="IJ10" s="631"/>
      <c r="IK10" s="631"/>
      <c r="IL10" s="631"/>
      <c r="IM10" s="631"/>
      <c r="IN10" s="631"/>
      <c r="IO10" s="631"/>
      <c r="IP10" s="631"/>
      <c r="IQ10" s="631"/>
      <c r="IR10" s="631"/>
      <c r="IS10" s="631"/>
      <c r="IT10" s="631"/>
      <c r="IU10" s="631"/>
      <c r="IV10" s="631"/>
    </row>
    <row r="11" spans="1:256" ht="15.75">
      <c r="B11" s="848" t="s">
        <v>91</v>
      </c>
      <c r="C11" s="848"/>
      <c r="D11" s="848"/>
      <c r="E11" s="848"/>
      <c r="F11" s="848"/>
      <c r="G11" s="848"/>
      <c r="H11" s="848"/>
      <c r="I11" s="634"/>
      <c r="J11" s="635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</row>
    <row r="12" spans="1:256" ht="4.5" customHeight="1">
      <c r="B12" s="437"/>
      <c r="C12" s="437"/>
      <c r="D12" s="437"/>
      <c r="E12" s="437"/>
      <c r="F12" s="437"/>
      <c r="G12" s="437"/>
      <c r="H12" s="437"/>
      <c r="I12" s="634"/>
      <c r="J12" s="635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</row>
    <row r="13" spans="1:256" ht="15.75">
      <c r="C13" s="849" t="s">
        <v>161</v>
      </c>
      <c r="D13" s="848"/>
      <c r="E13" s="848"/>
      <c r="F13" s="848"/>
      <c r="G13" s="848"/>
      <c r="H13" s="636"/>
      <c r="I13" s="165"/>
      <c r="J13" s="637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</row>
    <row r="14" spans="1:256" ht="85.5" customHeight="1">
      <c r="B14" s="850" t="s">
        <v>162</v>
      </c>
      <c r="C14" s="850"/>
      <c r="D14" s="850"/>
      <c r="E14" s="850"/>
      <c r="F14" s="850"/>
      <c r="G14" s="850"/>
      <c r="H14" s="850"/>
      <c r="I14" s="850"/>
      <c r="J14" s="850"/>
      <c r="K14" s="850"/>
      <c r="L14" s="638"/>
      <c r="M14" s="638"/>
      <c r="N14" s="638"/>
      <c r="O14" s="638"/>
      <c r="P14" s="638"/>
      <c r="Q14" s="638"/>
      <c r="R14" s="165"/>
      <c r="S14" s="165"/>
      <c r="T14" s="165"/>
      <c r="U14" s="165"/>
      <c r="V14" s="6"/>
    </row>
    <row r="15" spans="1:256" ht="27.75" customHeight="1">
      <c r="A15" s="639"/>
      <c r="B15" s="846"/>
      <c r="C15" s="846"/>
      <c r="D15" s="397"/>
      <c r="E15" s="640"/>
      <c r="F15" s="640"/>
      <c r="G15" s="640"/>
      <c r="H15" s="641" t="s">
        <v>163</v>
      </c>
      <c r="I15" s="642" t="s">
        <v>164</v>
      </c>
      <c r="J15" s="643">
        <v>151.5</v>
      </c>
      <c r="K15" s="644" t="s">
        <v>165</v>
      </c>
      <c r="L15" s="644"/>
      <c r="M15" s="644"/>
      <c r="N15" s="644"/>
      <c r="O15" s="644"/>
      <c r="P15" s="644"/>
      <c r="Q15" s="644"/>
      <c r="R15" s="640"/>
      <c r="S15" s="645"/>
      <c r="T15" s="645"/>
      <c r="U15" s="645"/>
      <c r="V15" s="645"/>
      <c r="W15" s="646"/>
      <c r="X15" s="646"/>
      <c r="Y15" s="646"/>
      <c r="Z15" s="647"/>
      <c r="AA15" s="647"/>
    </row>
    <row r="16" spans="1:256" ht="18.75" customHeight="1">
      <c r="A16" s="639"/>
      <c r="B16" s="852"/>
      <c r="C16" s="852"/>
      <c r="D16" s="397"/>
      <c r="E16" s="645"/>
      <c r="F16" s="648"/>
      <c r="G16" s="645"/>
      <c r="H16" s="645"/>
      <c r="I16" s="644" t="s">
        <v>166</v>
      </c>
      <c r="J16" s="649">
        <v>18</v>
      </c>
      <c r="K16" s="650" t="s">
        <v>167</v>
      </c>
      <c r="L16" s="650"/>
      <c r="M16" s="650"/>
      <c r="N16" s="650"/>
      <c r="O16" s="650"/>
      <c r="P16" s="650"/>
      <c r="Q16" s="650"/>
      <c r="R16" s="645"/>
      <c r="S16" s="645"/>
      <c r="T16" s="645"/>
      <c r="U16" s="645"/>
      <c r="V16" s="645"/>
      <c r="W16" s="651"/>
      <c r="X16" s="651"/>
      <c r="Y16" s="651"/>
      <c r="Z16" s="651"/>
      <c r="AA16" s="652"/>
      <c r="AC16" s="192"/>
    </row>
    <row r="17" spans="1:29" ht="18" customHeight="1">
      <c r="A17" s="639"/>
      <c r="B17" s="852"/>
      <c r="C17" s="852"/>
      <c r="D17" s="397"/>
      <c r="E17" s="653"/>
      <c r="F17" s="653"/>
      <c r="G17" s="653"/>
      <c r="H17" s="653"/>
      <c r="I17" s="644" t="s">
        <v>168</v>
      </c>
      <c r="J17" s="654">
        <v>0.9</v>
      </c>
      <c r="K17" s="650" t="s">
        <v>167</v>
      </c>
      <c r="L17" s="650"/>
      <c r="M17" s="650"/>
      <c r="N17" s="650"/>
      <c r="O17" s="650"/>
      <c r="P17" s="650"/>
      <c r="Q17" s="650"/>
      <c r="R17" s="645"/>
      <c r="S17" s="397"/>
      <c r="T17" s="397"/>
      <c r="U17" s="397"/>
      <c r="V17" s="397"/>
      <c r="W17" s="653"/>
      <c r="X17" s="653"/>
      <c r="Y17" s="653"/>
      <c r="Z17" s="653"/>
      <c r="AA17" s="653"/>
    </row>
    <row r="18" spans="1:29" ht="18.75" customHeight="1">
      <c r="A18" s="639"/>
      <c r="B18" s="853"/>
      <c r="C18" s="853"/>
      <c r="D18" s="397"/>
      <c r="E18" s="655"/>
      <c r="F18" s="655"/>
      <c r="G18" s="655"/>
      <c r="H18" s="655"/>
      <c r="I18" s="644" t="s">
        <v>169</v>
      </c>
      <c r="J18" s="649">
        <v>-24</v>
      </c>
      <c r="K18" s="650" t="s">
        <v>167</v>
      </c>
      <c r="L18" s="650"/>
      <c r="M18" s="650"/>
      <c r="N18" s="650"/>
      <c r="O18" s="650"/>
      <c r="P18" s="650"/>
      <c r="Q18" s="650"/>
      <c r="R18" s="655"/>
      <c r="S18" s="397"/>
      <c r="T18" s="397"/>
      <c r="U18" s="397"/>
      <c r="V18" s="397"/>
      <c r="W18" s="656"/>
      <c r="X18" s="656"/>
      <c r="Y18" s="656"/>
      <c r="Z18" s="656"/>
      <c r="AA18" s="656"/>
    </row>
    <row r="19" spans="1:29" ht="96.75" customHeight="1">
      <c r="A19" s="639"/>
      <c r="B19" s="850" t="s">
        <v>170</v>
      </c>
      <c r="C19" s="850"/>
      <c r="D19" s="850"/>
      <c r="E19" s="850"/>
      <c r="F19" s="850"/>
      <c r="G19" s="850"/>
      <c r="H19" s="850"/>
      <c r="I19" s="850"/>
      <c r="J19" s="850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45"/>
      <c r="V19" s="657"/>
      <c r="W19" s="658"/>
      <c r="X19" s="658"/>
      <c r="Y19" s="658"/>
      <c r="Z19" s="659"/>
      <c r="AA19" s="659"/>
    </row>
    <row r="20" spans="1:29" ht="4.5" customHeight="1">
      <c r="A20" s="639"/>
      <c r="B20" s="660"/>
      <c r="C20" s="661"/>
      <c r="D20" s="660"/>
      <c r="E20" s="660"/>
      <c r="F20" s="660"/>
      <c r="G20" s="660"/>
      <c r="H20" s="660"/>
      <c r="I20" s="660"/>
      <c r="J20" s="662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45"/>
      <c r="V20" s="657"/>
      <c r="W20" s="658"/>
      <c r="X20" s="658"/>
      <c r="Y20" s="658"/>
      <c r="Z20" s="659"/>
      <c r="AA20" s="659"/>
    </row>
    <row r="21" spans="1:29" ht="19.5" customHeight="1">
      <c r="A21" s="639"/>
      <c r="B21" s="663" t="s">
        <v>171</v>
      </c>
      <c r="C21" s="664">
        <v>80.555000000000007</v>
      </c>
      <c r="D21" s="665" t="s">
        <v>172</v>
      </c>
      <c r="E21" s="666" t="s">
        <v>173</v>
      </c>
      <c r="F21" s="666"/>
      <c r="G21" s="665"/>
      <c r="H21" s="665"/>
      <c r="I21" s="667"/>
      <c r="J21" s="668"/>
      <c r="K21" s="669"/>
      <c r="L21" s="669"/>
      <c r="M21" s="669"/>
      <c r="N21" s="669"/>
      <c r="O21" s="669"/>
      <c r="P21" s="669"/>
      <c r="Q21" s="669"/>
      <c r="R21" s="670"/>
      <c r="S21" s="670"/>
      <c r="T21" s="670"/>
      <c r="U21" s="670"/>
      <c r="V21" s="670"/>
      <c r="W21" s="670"/>
      <c r="X21" s="670"/>
      <c r="Y21" s="670"/>
      <c r="Z21" s="671"/>
      <c r="AA21" s="671"/>
    </row>
    <row r="22" spans="1:29" ht="19.5" customHeight="1">
      <c r="A22" s="639"/>
      <c r="B22" s="663" t="s">
        <v>174</v>
      </c>
      <c r="C22" s="672">
        <v>0.42</v>
      </c>
      <c r="D22" s="665" t="str">
        <f>D21</f>
        <v>Гкал/год</v>
      </c>
      <c r="E22" s="854" t="s">
        <v>175</v>
      </c>
      <c r="F22" s="854"/>
      <c r="G22" s="854"/>
      <c r="H22" s="854"/>
      <c r="I22" s="667"/>
      <c r="J22" s="668"/>
      <c r="K22" s="669"/>
      <c r="L22" s="669"/>
      <c r="M22" s="669"/>
      <c r="N22" s="669"/>
      <c r="O22" s="669"/>
      <c r="P22" s="669"/>
      <c r="Q22" s="669"/>
      <c r="R22" s="670"/>
      <c r="S22" s="670"/>
      <c r="T22" s="670"/>
      <c r="U22" s="670"/>
      <c r="V22" s="670"/>
      <c r="W22" s="670"/>
      <c r="X22" s="670"/>
      <c r="Y22" s="670"/>
      <c r="Z22" s="671"/>
      <c r="AA22" s="671"/>
    </row>
    <row r="23" spans="1:29" ht="16.5">
      <c r="A23" s="639"/>
      <c r="B23" s="663" t="s">
        <v>176</v>
      </c>
      <c r="C23" s="673">
        <v>12.307</v>
      </c>
      <c r="D23" s="665" t="s">
        <v>172</v>
      </c>
      <c r="E23" s="666" t="s">
        <v>177</v>
      </c>
      <c r="F23" s="665"/>
      <c r="G23" s="665"/>
      <c r="H23" s="665"/>
      <c r="I23" s="674"/>
      <c r="J23" s="675"/>
      <c r="K23" s="397"/>
      <c r="L23" s="397"/>
      <c r="M23" s="397"/>
      <c r="N23" s="397"/>
      <c r="O23" s="397"/>
      <c r="P23" s="397"/>
      <c r="Q23" s="675">
        <f>C21-C22</f>
        <v>80.135000000000005</v>
      </c>
      <c r="R23" s="676" t="s">
        <v>178</v>
      </c>
      <c r="S23" s="397"/>
      <c r="T23" s="397"/>
      <c r="U23" s="397"/>
      <c r="V23" s="397"/>
      <c r="W23" s="677"/>
      <c r="X23" s="677"/>
      <c r="Y23" s="677"/>
      <c r="Z23" s="678"/>
      <c r="AA23" s="678"/>
      <c r="AC23" s="192"/>
    </row>
    <row r="24" spans="1:29" ht="16.5">
      <c r="A24" s="639"/>
      <c r="B24" s="663" t="s">
        <v>179</v>
      </c>
      <c r="C24" s="672">
        <v>2.2909999999999999</v>
      </c>
      <c r="D24" s="665" t="s">
        <v>172</v>
      </c>
      <c r="E24" s="666" t="s">
        <v>180</v>
      </c>
      <c r="F24" s="665"/>
      <c r="G24" s="665"/>
      <c r="H24" s="665"/>
      <c r="I24" s="641"/>
      <c r="J24" s="675"/>
      <c r="K24" s="397"/>
      <c r="L24" s="397"/>
      <c r="M24" s="397"/>
      <c r="N24" s="397"/>
      <c r="O24" s="397"/>
      <c r="P24" s="397"/>
      <c r="Q24" s="397"/>
      <c r="R24" s="655"/>
      <c r="S24" s="397"/>
      <c r="T24" s="397"/>
      <c r="U24" s="397"/>
      <c r="V24" s="397"/>
      <c r="W24" s="679"/>
      <c r="X24" s="679"/>
      <c r="Y24" s="679"/>
      <c r="Z24" s="616"/>
      <c r="AA24" s="680"/>
    </row>
    <row r="25" spans="1:29" ht="19.5" customHeight="1">
      <c r="A25" s="666" t="s">
        <v>181</v>
      </c>
      <c r="C25" s="644"/>
      <c r="D25">
        <f>C21+C23+C24</f>
        <v>95.153000000000006</v>
      </c>
      <c r="E25" s="665" t="s">
        <v>172</v>
      </c>
      <c r="F25" s="665"/>
      <c r="G25" s="665"/>
      <c r="H25" s="665"/>
      <c r="I25" s="681"/>
      <c r="J25" s="675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682"/>
      <c r="X25" s="683"/>
      <c r="Y25" s="683"/>
      <c r="Z25" s="683"/>
      <c r="AA25" s="680"/>
    </row>
    <row r="26" spans="1:29" ht="18">
      <c r="A26" s="639"/>
      <c r="B26" t="s">
        <v>182</v>
      </c>
      <c r="C26" s="684">
        <v>1141667.03</v>
      </c>
      <c r="D26" s="685" t="s">
        <v>183</v>
      </c>
      <c r="E26" s="666" t="s">
        <v>184</v>
      </c>
      <c r="F26" s="665"/>
      <c r="G26" s="665"/>
      <c r="H26" s="665"/>
      <c r="I26" s="686"/>
      <c r="J26" s="675"/>
      <c r="K26" s="397"/>
      <c r="L26" s="397"/>
      <c r="M26" s="397"/>
      <c r="N26" s="397"/>
      <c r="O26" s="397"/>
      <c r="P26" s="397"/>
      <c r="Q26" s="397"/>
      <c r="R26" s="687"/>
      <c r="S26" s="397"/>
      <c r="T26" s="397"/>
      <c r="U26" s="397"/>
      <c r="V26" s="397"/>
      <c r="W26" s="682"/>
      <c r="X26" s="682"/>
      <c r="Y26" s="682"/>
      <c r="Z26" s="688"/>
      <c r="AA26" s="689"/>
      <c r="AC26" s="192"/>
    </row>
    <row r="27" spans="1:29" ht="13.5" customHeight="1">
      <c r="A27" s="639"/>
      <c r="B27" t="s">
        <v>185</v>
      </c>
      <c r="C27" s="690">
        <v>6004.2</v>
      </c>
      <c r="D27" s="685" t="s">
        <v>183</v>
      </c>
      <c r="E27" s="666" t="s">
        <v>186</v>
      </c>
      <c r="F27" s="665"/>
      <c r="G27" s="665"/>
      <c r="H27" s="665"/>
      <c r="I27" s="686"/>
      <c r="J27" s="675"/>
      <c r="K27" s="397"/>
      <c r="L27" s="397"/>
      <c r="M27" s="397"/>
      <c r="N27" s="397"/>
      <c r="O27" s="397"/>
      <c r="P27" s="397"/>
      <c r="Q27" s="397"/>
      <c r="R27" s="687"/>
      <c r="S27" s="397"/>
      <c r="T27" s="397"/>
      <c r="U27" s="397"/>
      <c r="V27" s="397"/>
      <c r="W27" s="682"/>
      <c r="X27" s="682"/>
      <c r="Y27" s="682"/>
      <c r="Z27" s="691"/>
      <c r="AA27" s="689"/>
      <c r="AC27" s="192"/>
    </row>
    <row r="28" spans="1:29" ht="18">
      <c r="A28" s="639"/>
      <c r="B28" t="s">
        <v>187</v>
      </c>
      <c r="C28" s="692">
        <v>227920.66</v>
      </c>
      <c r="D28" s="685" t="s">
        <v>183</v>
      </c>
      <c r="E28" s="666" t="s">
        <v>188</v>
      </c>
      <c r="F28" s="665"/>
      <c r="G28" s="665"/>
      <c r="H28" s="665"/>
      <c r="I28" s="665"/>
      <c r="J28" s="693"/>
      <c r="K28" s="686"/>
      <c r="L28" s="686"/>
      <c r="M28" s="686"/>
      <c r="N28" s="686"/>
      <c r="O28" s="686"/>
      <c r="P28" s="686"/>
      <c r="Q28" s="686"/>
      <c r="R28" s="397"/>
      <c r="S28" s="397"/>
      <c r="T28" s="397"/>
      <c r="U28" s="397"/>
      <c r="V28" s="397"/>
      <c r="W28" s="682"/>
      <c r="X28" s="683"/>
      <c r="Y28" s="683"/>
      <c r="Z28" s="680"/>
      <c r="AA28" s="682"/>
    </row>
    <row r="29" spans="1:29" ht="18">
      <c r="A29" s="562"/>
      <c r="B29" s="694" t="s">
        <v>189</v>
      </c>
      <c r="C29" s="375">
        <v>183940.62</v>
      </c>
      <c r="D29" s="685" t="s">
        <v>183</v>
      </c>
      <c r="E29" s="666" t="s">
        <v>190</v>
      </c>
      <c r="F29" s="665"/>
      <c r="G29" s="665"/>
      <c r="H29" s="665"/>
      <c r="I29" s="665"/>
      <c r="J29" s="693"/>
      <c r="K29" s="695"/>
      <c r="L29" s="695"/>
      <c r="M29" s="695"/>
      <c r="N29" s="695"/>
      <c r="O29" s="695"/>
      <c r="P29" s="695"/>
      <c r="Q29" s="695"/>
      <c r="R29" s="299"/>
      <c r="S29" s="388"/>
      <c r="T29" s="300"/>
      <c r="U29" s="300"/>
      <c r="V29" s="300"/>
      <c r="W29" s="157"/>
      <c r="X29" s="157"/>
      <c r="Y29" s="157"/>
      <c r="Z29" s="157"/>
      <c r="AA29" s="157"/>
    </row>
    <row r="30" spans="1:29" ht="18">
      <c r="A30" s="562"/>
      <c r="B30" s="694" t="s">
        <v>191</v>
      </c>
      <c r="C30" s="385">
        <v>28350.23</v>
      </c>
      <c r="D30" s="685" t="s">
        <v>192</v>
      </c>
      <c r="E30" s="666" t="s">
        <v>193</v>
      </c>
      <c r="F30" s="628"/>
      <c r="G30" s="628"/>
      <c r="H30" s="628"/>
      <c r="I30" s="628"/>
      <c r="J30" s="696"/>
      <c r="K30" s="695"/>
      <c r="L30" s="695"/>
      <c r="M30" s="695"/>
      <c r="N30" s="695"/>
      <c r="O30" s="695"/>
      <c r="P30" s="695"/>
      <c r="Q30" s="695"/>
      <c r="R30" s="299"/>
      <c r="S30" s="388"/>
      <c r="T30" s="300"/>
      <c r="U30" s="300"/>
      <c r="V30" s="300"/>
      <c r="W30" s="157"/>
      <c r="X30" s="157"/>
      <c r="Y30" s="157"/>
      <c r="Z30" s="157"/>
      <c r="AA30" s="157"/>
    </row>
    <row r="31" spans="1:29" ht="16.5">
      <c r="A31" s="562"/>
      <c r="B31" s="694" t="s">
        <v>194</v>
      </c>
      <c r="C31" s="385">
        <v>224</v>
      </c>
      <c r="D31" s="685" t="str">
        <f>D30</f>
        <v>м2</v>
      </c>
      <c r="E31" s="666" t="s">
        <v>195</v>
      </c>
      <c r="F31" s="628"/>
      <c r="G31" s="628"/>
      <c r="H31" s="628"/>
      <c r="I31" s="628"/>
      <c r="J31" s="696"/>
      <c r="K31" s="695"/>
      <c r="L31" s="695"/>
      <c r="M31" s="695"/>
      <c r="N31" s="695"/>
      <c r="O31" s="695"/>
      <c r="P31" s="695"/>
      <c r="Q31" s="695"/>
      <c r="R31" s="299"/>
      <c r="S31" s="388"/>
      <c r="T31" s="300"/>
      <c r="U31" s="300"/>
      <c r="V31" s="300"/>
      <c r="W31" s="157"/>
      <c r="X31" s="157"/>
      <c r="Y31" s="157"/>
      <c r="Z31" s="157"/>
      <c r="AA31" s="157"/>
    </row>
    <row r="32" spans="1:29" ht="19.5" customHeight="1">
      <c r="A32" s="666" t="s">
        <v>196</v>
      </c>
      <c r="C32" s="644"/>
      <c r="D32" s="697">
        <f>C26+C27+C29+C30+C31</f>
        <v>1360186.08</v>
      </c>
      <c r="E32" s="666" t="s">
        <v>192</v>
      </c>
      <c r="F32" s="665"/>
      <c r="G32" s="665"/>
      <c r="H32" s="665"/>
      <c r="I32" s="686"/>
      <c r="J32" s="675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682"/>
      <c r="X32" s="683"/>
      <c r="Y32" s="683"/>
      <c r="Z32" s="683"/>
      <c r="AA32" s="683"/>
    </row>
    <row r="33" spans="1:29" s="199" customFormat="1" ht="10.5" customHeight="1">
      <c r="A33" s="698"/>
      <c r="B33" s="699"/>
      <c r="C33" s="700"/>
      <c r="D33" s="700"/>
      <c r="E33" s="701"/>
      <c r="F33" s="700"/>
      <c r="G33" s="700"/>
      <c r="H33" s="700"/>
      <c r="I33" s="700"/>
      <c r="J33" s="702"/>
      <c r="K33" s="702"/>
      <c r="L33" s="702"/>
      <c r="M33" s="702"/>
      <c r="N33" s="702"/>
      <c r="O33" s="702"/>
      <c r="P33" s="702"/>
      <c r="Q33" s="702"/>
      <c r="R33" s="703"/>
      <c r="S33" s="704"/>
      <c r="T33" s="702"/>
      <c r="U33" s="702"/>
      <c r="V33" s="702"/>
      <c r="W33" s="705"/>
      <c r="X33" s="705"/>
      <c r="Y33" s="705"/>
      <c r="Z33" s="705"/>
      <c r="AA33" s="706"/>
      <c r="AC33" s="500"/>
    </row>
    <row r="34" spans="1:29" s="199" customFormat="1" ht="18.75">
      <c r="A34" s="698"/>
      <c r="B34" s="699"/>
      <c r="C34" s="700"/>
      <c r="D34" s="700"/>
      <c r="E34" s="707"/>
      <c r="F34" s="707"/>
      <c r="G34" s="707"/>
      <c r="H34" s="707"/>
      <c r="I34" s="707"/>
      <c r="J34" s="708"/>
      <c r="K34" s="707"/>
      <c r="L34" s="707"/>
      <c r="M34" s="707"/>
      <c r="N34" s="707"/>
      <c r="O34" s="707"/>
      <c r="P34" s="707"/>
      <c r="Q34" s="707"/>
      <c r="R34" s="703"/>
      <c r="S34" s="709"/>
      <c r="T34" s="702"/>
      <c r="U34" s="702"/>
      <c r="V34" s="702"/>
      <c r="W34" s="705"/>
      <c r="X34" s="705"/>
      <c r="Y34" s="705"/>
      <c r="Z34" s="705"/>
      <c r="AA34" s="705"/>
    </row>
    <row r="35" spans="1:29" s="199" customFormat="1" ht="18.75">
      <c r="A35" s="698"/>
      <c r="B35" s="699"/>
      <c r="C35" s="700"/>
      <c r="D35" s="700"/>
      <c r="E35" s="707"/>
      <c r="F35" s="707"/>
      <c r="G35" s="707"/>
      <c r="H35" s="710"/>
      <c r="I35" s="707"/>
      <c r="J35" s="708"/>
      <c r="K35" s="707"/>
      <c r="L35" s="707"/>
      <c r="M35" s="707"/>
      <c r="N35" s="707"/>
      <c r="O35" s="707"/>
      <c r="P35" s="707"/>
      <c r="Q35" s="707"/>
      <c r="R35" s="703"/>
      <c r="S35" s="709"/>
      <c r="T35" s="702"/>
      <c r="U35" s="702"/>
      <c r="V35" s="702"/>
      <c r="W35" s="705"/>
      <c r="X35" s="705"/>
      <c r="Y35" s="705"/>
      <c r="Z35" s="705"/>
      <c r="AA35" s="705"/>
    </row>
    <row r="36" spans="1:29" s="199" customFormat="1" ht="18.75">
      <c r="A36" s="698"/>
      <c r="B36" s="711" t="s">
        <v>197</v>
      </c>
      <c r="C36" s="700">
        <v>123245.973</v>
      </c>
      <c r="D36" s="700" t="s">
        <v>117</v>
      </c>
      <c r="E36" s="712" t="s">
        <v>198</v>
      </c>
      <c r="F36" s="713"/>
      <c r="G36" s="714"/>
      <c r="H36" s="714"/>
      <c r="I36" s="714"/>
      <c r="J36" s="715"/>
      <c r="K36" s="716"/>
      <c r="L36" s="716"/>
      <c r="M36" s="716"/>
      <c r="N36" s="716"/>
      <c r="O36" s="716"/>
      <c r="P36" s="716"/>
      <c r="Q36" s="716"/>
      <c r="R36" s="703"/>
      <c r="S36" s="709"/>
      <c r="T36" s="702"/>
      <c r="U36" s="702"/>
      <c r="V36" s="702"/>
      <c r="W36" s="705"/>
      <c r="X36" s="705"/>
      <c r="Y36" s="705"/>
      <c r="Z36" s="705"/>
      <c r="AA36" s="705"/>
    </row>
    <row r="37" spans="1:29" ht="15">
      <c r="A37" s="562"/>
      <c r="B37" s="717" t="s">
        <v>199</v>
      </c>
      <c r="C37">
        <v>57354.25</v>
      </c>
      <c r="D37" s="385" t="s">
        <v>117</v>
      </c>
      <c r="E37" s="666" t="s">
        <v>200</v>
      </c>
      <c r="F37" s="628"/>
      <c r="G37" s="628"/>
      <c r="H37" s="628"/>
      <c r="I37" s="628"/>
      <c r="J37" s="696"/>
      <c r="K37" s="300"/>
      <c r="L37" s="300"/>
      <c r="M37" s="300"/>
      <c r="N37" s="300"/>
      <c r="O37" s="300"/>
      <c r="P37" s="300"/>
      <c r="Q37" s="300"/>
      <c r="R37" s="299"/>
      <c r="S37" s="388"/>
      <c r="T37" s="300"/>
      <c r="U37" s="300"/>
      <c r="V37" s="300"/>
      <c r="W37" s="157"/>
      <c r="X37" s="157"/>
      <c r="Y37" s="157"/>
      <c r="Z37" s="157"/>
      <c r="AA37" s="157"/>
    </row>
    <row r="38" spans="1:29" ht="15">
      <c r="A38" s="562"/>
      <c r="B38" s="717" t="s">
        <v>201</v>
      </c>
      <c r="C38" s="385">
        <v>17101.962</v>
      </c>
      <c r="D38" s="385" t="s">
        <v>117</v>
      </c>
      <c r="E38" s="666" t="s">
        <v>202</v>
      </c>
      <c r="F38" s="628"/>
      <c r="G38" s="628"/>
      <c r="H38" s="628"/>
      <c r="I38" s="718"/>
      <c r="J38" s="695"/>
      <c r="K38" s="300"/>
      <c r="L38" s="300"/>
      <c r="M38" s="300"/>
      <c r="N38" s="300"/>
      <c r="O38" s="300"/>
      <c r="P38" s="300"/>
      <c r="Q38" s="300"/>
      <c r="R38" s="299"/>
      <c r="S38" s="388"/>
      <c r="T38" s="300"/>
      <c r="U38" s="300"/>
      <c r="V38" s="300"/>
      <c r="W38" s="157"/>
      <c r="X38" s="157"/>
      <c r="Y38" s="157"/>
      <c r="Z38" s="157"/>
      <c r="AA38" s="157"/>
    </row>
    <row r="39" spans="1:29" ht="15">
      <c r="A39" s="562"/>
      <c r="B39" s="717" t="s">
        <v>203</v>
      </c>
      <c r="C39" s="385">
        <v>2783.8629999999998</v>
      </c>
      <c r="D39" s="385" t="s">
        <v>117</v>
      </c>
      <c r="E39" s="666" t="s">
        <v>204</v>
      </c>
      <c r="F39" s="665"/>
      <c r="G39" s="665"/>
      <c r="H39" s="665"/>
      <c r="I39" s="718"/>
      <c r="J39" s="695"/>
      <c r="K39" s="300"/>
      <c r="L39" s="300"/>
      <c r="M39" s="300"/>
      <c r="N39" s="300"/>
      <c r="O39" s="300"/>
      <c r="P39" s="300"/>
      <c r="Q39" s="300"/>
      <c r="R39" s="299"/>
      <c r="S39" s="388"/>
      <c r="T39" s="300"/>
      <c r="U39" s="300"/>
      <c r="V39" s="300"/>
      <c r="W39" s="157"/>
      <c r="X39" s="157"/>
      <c r="Y39" s="157"/>
      <c r="Z39" s="157"/>
      <c r="AA39" s="157"/>
    </row>
    <row r="40" spans="1:29" ht="15">
      <c r="A40" s="562"/>
      <c r="B40" s="717" t="s">
        <v>205</v>
      </c>
      <c r="C40" s="385">
        <v>35.670999999999999</v>
      </c>
      <c r="D40" s="385" t="s">
        <v>117</v>
      </c>
      <c r="E40" s="666" t="s">
        <v>206</v>
      </c>
      <c r="F40" s="665"/>
      <c r="G40" s="665"/>
      <c r="H40" s="665"/>
      <c r="I40" s="718"/>
      <c r="J40" s="695"/>
      <c r="K40" s="300"/>
      <c r="L40" s="300"/>
      <c r="M40" s="300"/>
      <c r="N40" s="300"/>
      <c r="O40" s="300"/>
      <c r="P40" s="300"/>
      <c r="Q40" s="300"/>
      <c r="R40" s="299"/>
      <c r="S40" s="388"/>
      <c r="T40" s="300"/>
      <c r="U40" s="300"/>
      <c r="V40" s="300"/>
      <c r="W40" s="157"/>
      <c r="X40" s="157"/>
      <c r="Y40" s="157"/>
      <c r="Z40" s="157"/>
      <c r="AA40" s="157"/>
    </row>
    <row r="41" spans="1:29" ht="15">
      <c r="A41" s="562"/>
      <c r="B41" s="628" t="s">
        <v>207</v>
      </c>
      <c r="C41" s="719"/>
      <c r="D41" s="720"/>
      <c r="E41" s="720"/>
      <c r="F41" s="720"/>
      <c r="G41" s="720"/>
      <c r="H41" s="385"/>
      <c r="I41" s="385"/>
      <c r="J41" s="300"/>
      <c r="K41" s="300"/>
      <c r="L41" s="300"/>
      <c r="M41" s="300"/>
      <c r="N41" s="300"/>
      <c r="O41" s="300"/>
      <c r="P41" s="300"/>
      <c r="Q41" s="300"/>
      <c r="R41" s="382"/>
      <c r="S41" s="388"/>
      <c r="T41" s="300"/>
      <c r="U41" s="300"/>
      <c r="V41" s="300"/>
      <c r="W41" s="157"/>
      <c r="X41" s="157"/>
      <c r="Y41" s="157"/>
      <c r="Z41" s="157"/>
      <c r="AA41" s="157"/>
    </row>
    <row r="42" spans="1:29" ht="21" customHeight="1">
      <c r="A42" s="562"/>
      <c r="B42" s="378"/>
      <c r="C42" s="385"/>
      <c r="D42" s="385"/>
      <c r="E42" s="385"/>
      <c r="F42" s="385"/>
      <c r="G42" s="385"/>
      <c r="H42" s="385"/>
      <c r="I42" s="385"/>
      <c r="J42" s="300"/>
      <c r="K42" s="300"/>
      <c r="L42" s="300"/>
      <c r="M42" s="300"/>
      <c r="N42" s="300"/>
      <c r="O42" s="300"/>
      <c r="P42" s="300"/>
      <c r="Q42" s="300"/>
      <c r="R42" s="299"/>
      <c r="S42" s="388"/>
      <c r="T42" s="300"/>
      <c r="U42" s="300"/>
      <c r="V42" s="300"/>
      <c r="W42" s="157"/>
      <c r="X42" s="157"/>
      <c r="Y42" s="157"/>
      <c r="Z42" s="157"/>
      <c r="AA42" s="157"/>
    </row>
    <row r="43" spans="1:29" ht="21" customHeight="1">
      <c r="A43" s="562"/>
      <c r="B43" s="384"/>
      <c r="C43" s="385"/>
      <c r="D43" s="385"/>
      <c r="E43" s="385"/>
      <c r="F43" s="385"/>
      <c r="G43" s="385"/>
      <c r="H43" s="385"/>
      <c r="I43" s="385"/>
      <c r="J43" s="300"/>
      <c r="K43" s="300"/>
      <c r="L43" s="300"/>
      <c r="M43" s="300"/>
      <c r="N43" s="300"/>
      <c r="O43" s="300"/>
      <c r="P43" s="300"/>
      <c r="Q43" s="300"/>
      <c r="R43" s="299"/>
      <c r="S43" s="388"/>
      <c r="T43" s="300"/>
      <c r="U43" s="300"/>
      <c r="V43" s="300"/>
      <c r="W43" s="559"/>
      <c r="X43" s="157"/>
      <c r="Y43" s="157"/>
      <c r="Z43" s="157"/>
      <c r="AA43" s="157"/>
    </row>
    <row r="44" spans="1:29" ht="15.75">
      <c r="A44" s="562"/>
      <c r="B44" s="717" t="s">
        <v>208</v>
      </c>
      <c r="C44" s="154">
        <v>9.1300000000000006E-2</v>
      </c>
      <c r="D44" s="721" t="s">
        <v>209</v>
      </c>
      <c r="E44" s="628" t="s">
        <v>210</v>
      </c>
      <c r="F44" s="628"/>
      <c r="G44" s="628"/>
      <c r="H44" s="628"/>
      <c r="I44" s="628"/>
      <c r="J44" s="722"/>
      <c r="K44" s="300"/>
      <c r="L44" s="300"/>
      <c r="M44" s="300"/>
      <c r="N44" s="300"/>
      <c r="O44" s="300"/>
      <c r="P44" s="300"/>
      <c r="Q44" s="300"/>
      <c r="R44" s="299"/>
      <c r="S44" s="388"/>
      <c r="T44" s="300"/>
      <c r="U44" s="300"/>
      <c r="V44" s="300"/>
      <c r="W44" s="157"/>
      <c r="X44" s="157"/>
      <c r="Y44" s="157"/>
      <c r="Z44" s="157"/>
      <c r="AA44" s="157"/>
    </row>
    <row r="45" spans="1:29" ht="15">
      <c r="A45" s="562"/>
      <c r="B45" s="717"/>
      <c r="C45" s="385"/>
      <c r="D45" s="721"/>
      <c r="E45" s="628" t="s">
        <v>211</v>
      </c>
      <c r="F45" s="628"/>
      <c r="G45" s="628"/>
      <c r="H45" s="628"/>
      <c r="I45" s="628"/>
      <c r="J45" s="722"/>
      <c r="K45" s="300"/>
      <c r="L45" s="300"/>
      <c r="M45" s="300"/>
      <c r="N45" s="300"/>
      <c r="O45" s="300"/>
      <c r="P45" s="300"/>
      <c r="Q45" s="300"/>
      <c r="R45" s="299"/>
      <c r="S45" s="388"/>
      <c r="T45" s="300"/>
      <c r="U45" s="300"/>
      <c r="V45" s="300"/>
      <c r="W45" s="157"/>
      <c r="X45" s="157"/>
      <c r="Y45" s="157"/>
      <c r="Z45" s="157"/>
      <c r="AA45" s="157"/>
    </row>
    <row r="46" spans="1:29" ht="15.75" customHeight="1">
      <c r="A46" s="562"/>
      <c r="B46" s="717" t="s">
        <v>212</v>
      </c>
      <c r="C46" s="154">
        <v>0.1081</v>
      </c>
      <c r="D46" s="721" t="s">
        <v>213</v>
      </c>
      <c r="E46" s="666" t="s">
        <v>214</v>
      </c>
      <c r="F46" s="723"/>
      <c r="G46" s="723"/>
      <c r="H46" s="723"/>
      <c r="I46" s="723"/>
      <c r="J46" s="724"/>
      <c r="K46" s="300"/>
      <c r="L46" s="300"/>
      <c r="M46" s="300"/>
      <c r="N46" s="300"/>
      <c r="O46" s="300"/>
      <c r="P46" s="300"/>
      <c r="Q46" s="300"/>
      <c r="R46" s="300"/>
      <c r="S46" s="388"/>
      <c r="T46" s="300"/>
      <c r="U46" s="300"/>
      <c r="V46" s="300"/>
      <c r="W46" s="725"/>
      <c r="X46" s="157"/>
      <c r="Y46" s="157"/>
      <c r="Z46" s="157"/>
      <c r="AA46" s="157"/>
    </row>
    <row r="47" spans="1:29" ht="15">
      <c r="A47" s="726"/>
      <c r="B47" s="717"/>
      <c r="C47" s="727"/>
      <c r="D47" s="721"/>
      <c r="E47" s="666" t="s">
        <v>215</v>
      </c>
      <c r="F47" s="723"/>
      <c r="G47" s="723"/>
      <c r="H47" s="723"/>
      <c r="I47" s="723"/>
      <c r="J47" s="724"/>
      <c r="K47" s="727"/>
      <c r="L47" s="727"/>
      <c r="M47" s="727"/>
      <c r="N47" s="727"/>
      <c r="O47" s="727"/>
      <c r="P47" s="727"/>
      <c r="Q47" s="727"/>
      <c r="R47" s="728"/>
      <c r="S47" s="729"/>
      <c r="T47" s="730"/>
      <c r="U47" s="731"/>
      <c r="V47" s="374"/>
      <c r="W47" s="732"/>
      <c r="X47" s="733"/>
      <c r="Y47" s="157"/>
      <c r="Z47" s="157"/>
      <c r="AA47" s="157"/>
    </row>
    <row r="48" spans="1:29" ht="15.75">
      <c r="A48" s="157"/>
      <c r="B48" s="717" t="s">
        <v>216</v>
      </c>
      <c r="C48" s="154">
        <v>9.3100000000000002E-2</v>
      </c>
      <c r="D48" s="721" t="s">
        <v>209</v>
      </c>
      <c r="E48" s="628" t="s">
        <v>217</v>
      </c>
      <c r="F48" s="628"/>
      <c r="G48" s="628"/>
      <c r="H48" s="628"/>
      <c r="I48" s="628"/>
      <c r="J48" s="722"/>
      <c r="K48" s="734"/>
      <c r="L48" s="734"/>
      <c r="M48" s="734"/>
      <c r="N48" s="734"/>
      <c r="O48" s="734"/>
      <c r="P48" s="734"/>
      <c r="Q48" s="734"/>
      <c r="S48" s="157"/>
      <c r="T48" s="735"/>
      <c r="U48" s="736"/>
      <c r="V48" s="735"/>
      <c r="W48" s="157"/>
      <c r="X48" s="157"/>
      <c r="Y48" s="157"/>
      <c r="Z48" s="157"/>
      <c r="AA48" s="157"/>
    </row>
    <row r="49" spans="1:27" ht="15">
      <c r="A49" s="157"/>
      <c r="B49" s="717"/>
      <c r="D49" s="721"/>
      <c r="E49" s="628" t="s">
        <v>218</v>
      </c>
      <c r="F49" s="628"/>
      <c r="G49" s="628"/>
      <c r="H49" s="628"/>
      <c r="I49" s="628"/>
      <c r="J49" s="722"/>
      <c r="K49" s="549"/>
      <c r="L49" s="549"/>
      <c r="M49" s="549"/>
      <c r="N49" s="549"/>
      <c r="O49" s="549"/>
      <c r="P49" s="549"/>
      <c r="Q49" s="549"/>
      <c r="S49" s="157"/>
      <c r="T49" s="157"/>
      <c r="U49" s="549"/>
      <c r="V49" s="549"/>
      <c r="W49" s="157"/>
      <c r="X49" s="157"/>
      <c r="Y49" s="157"/>
      <c r="Z49" s="157"/>
      <c r="AA49" s="157"/>
    </row>
    <row r="50" spans="1:27" ht="15.75">
      <c r="A50" s="157"/>
      <c r="B50" s="717" t="s">
        <v>219</v>
      </c>
      <c r="C50" s="154">
        <v>9.8199999999999996E-2</v>
      </c>
      <c r="D50" s="721" t="s">
        <v>220</v>
      </c>
      <c r="E50" s="628" t="s">
        <v>221</v>
      </c>
      <c r="F50" s="628"/>
      <c r="G50" s="628"/>
      <c r="H50" s="628"/>
      <c r="I50" s="628"/>
      <c r="J50" s="722"/>
      <c r="K50" s="591"/>
      <c r="L50" s="591"/>
      <c r="M50" s="591"/>
      <c r="N50" s="591"/>
      <c r="O50" s="591"/>
      <c r="P50" s="591"/>
      <c r="Q50" s="591"/>
      <c r="S50" s="157"/>
      <c r="T50" s="157"/>
      <c r="U50" s="418"/>
      <c r="V50" s="157"/>
      <c r="W50" s="549"/>
      <c r="X50" s="157"/>
      <c r="Y50" s="157"/>
      <c r="Z50" s="157"/>
      <c r="AA50" s="157"/>
    </row>
    <row r="51" spans="1:27" ht="15">
      <c r="A51" s="157"/>
      <c r="B51" s="157"/>
      <c r="C51" s="737"/>
      <c r="D51" s="157"/>
      <c r="E51" s="628" t="s">
        <v>222</v>
      </c>
      <c r="F51" s="628"/>
      <c r="G51" s="628"/>
      <c r="H51" s="628"/>
      <c r="I51" s="628"/>
      <c r="J51" s="722"/>
      <c r="S51" s="157"/>
      <c r="T51" s="157"/>
      <c r="U51" s="157"/>
      <c r="V51" s="157"/>
      <c r="W51" s="549"/>
      <c r="X51" s="157"/>
    </row>
    <row r="52" spans="1:27" ht="15">
      <c r="A52" s="157"/>
      <c r="B52" s="628" t="s">
        <v>223</v>
      </c>
      <c r="C52" s="738"/>
      <c r="D52" s="685"/>
      <c r="E52" s="628"/>
      <c r="F52" s="628"/>
      <c r="G52" s="628"/>
      <c r="H52" s="628"/>
      <c r="V52" s="157"/>
      <c r="W52" s="549"/>
      <c r="X52" s="157"/>
    </row>
    <row r="53" spans="1:27" ht="21" customHeight="1">
      <c r="A53" s="157"/>
      <c r="B53" s="319"/>
      <c r="E53" s="644" t="s">
        <v>224</v>
      </c>
      <c r="F53" s="644" t="s">
        <v>225</v>
      </c>
      <c r="G53" s="154">
        <f>J15/30.4</f>
        <v>4.9835526315789478</v>
      </c>
      <c r="H53" s="855" t="s">
        <v>226</v>
      </c>
      <c r="I53" s="855"/>
      <c r="V53" s="157"/>
      <c r="W53" s="549"/>
      <c r="X53" s="157"/>
    </row>
    <row r="54" spans="1:27" ht="21" customHeight="1">
      <c r="A54" s="157"/>
      <c r="B54" s="157"/>
      <c r="F54" s="739"/>
      <c r="H54" s="855"/>
      <c r="I54" s="855"/>
      <c r="S54" s="164"/>
      <c r="V54" s="157"/>
      <c r="W54" s="549"/>
      <c r="X54" s="157"/>
    </row>
    <row r="55" spans="1:27" ht="15.75">
      <c r="B55" s="740" t="s">
        <v>227</v>
      </c>
      <c r="C55" s="369">
        <v>1.83E-2</v>
      </c>
      <c r="D55" s="721" t="s">
        <v>209</v>
      </c>
      <c r="E55" s="740"/>
      <c r="H55" s="855"/>
      <c r="I55" s="855"/>
      <c r="V55" s="157"/>
      <c r="W55" s="739"/>
      <c r="X55" s="733"/>
    </row>
    <row r="56" spans="1:27" ht="14.25">
      <c r="B56" s="740" t="s">
        <v>228</v>
      </c>
      <c r="C56" s="369">
        <v>2.1700000000000001E-2</v>
      </c>
      <c r="D56" s="721" t="s">
        <v>213</v>
      </c>
      <c r="V56" s="157"/>
    </row>
    <row r="57" spans="1:27" ht="15.75">
      <c r="B57" s="740" t="s">
        <v>229</v>
      </c>
      <c r="C57" s="369">
        <v>1.8700000000000001E-2</v>
      </c>
      <c r="D57" s="721" t="s">
        <v>209</v>
      </c>
      <c r="V57" s="157"/>
    </row>
    <row r="58" spans="1:27" ht="15.75">
      <c r="B58" s="740" t="s">
        <v>230</v>
      </c>
      <c r="C58" s="369">
        <v>1.9699999999999999E-2</v>
      </c>
      <c r="D58" s="721" t="s">
        <v>220</v>
      </c>
    </row>
    <row r="60" spans="1:27" ht="36.75" customHeight="1">
      <c r="B60" s="856" t="s">
        <v>231</v>
      </c>
      <c r="C60" s="856"/>
      <c r="D60" s="856"/>
      <c r="E60" s="856"/>
      <c r="F60" s="856"/>
      <c r="G60" s="856"/>
      <c r="H60" s="856"/>
      <c r="I60" s="168"/>
      <c r="J60" s="741"/>
    </row>
    <row r="61" spans="1:27" ht="15">
      <c r="C61" s="742"/>
      <c r="D61" s="168"/>
      <c r="E61" s="168"/>
    </row>
    <row r="63" spans="1:27">
      <c r="C63" s="743"/>
    </row>
    <row r="64" spans="1:27">
      <c r="C64" s="743"/>
    </row>
    <row r="65" spans="2:30" ht="15.75">
      <c r="B65" s="744" t="s">
        <v>102</v>
      </c>
      <c r="C65" s="743"/>
      <c r="P65" s="338"/>
    </row>
    <row r="66" spans="2:30" ht="18">
      <c r="B66" s="694" t="s">
        <v>232</v>
      </c>
      <c r="C66" s="745">
        <v>2.3E-2</v>
      </c>
      <c r="D66" s="685" t="s">
        <v>233</v>
      </c>
      <c r="E66" s="746"/>
      <c r="F66" s="552"/>
      <c r="G66" s="552"/>
      <c r="H66" s="694" t="s">
        <v>224</v>
      </c>
      <c r="I66" s="694" t="s">
        <v>234</v>
      </c>
      <c r="J66" s="248">
        <v>30.911999999999999</v>
      </c>
      <c r="K66" s="720" t="s">
        <v>235</v>
      </c>
      <c r="L66" s="720"/>
      <c r="M66" s="720"/>
      <c r="N66" s="720"/>
      <c r="O66" s="720"/>
      <c r="P66" s="747"/>
      <c r="Q66" s="747"/>
    </row>
    <row r="67" spans="2:30" ht="2.25" customHeight="1">
      <c r="B67" s="694"/>
      <c r="C67" s="748"/>
      <c r="D67" s="685"/>
      <c r="E67" s="746"/>
      <c r="F67" s="552"/>
      <c r="G67" s="552"/>
      <c r="H67" s="694"/>
      <c r="I67" s="694"/>
      <c r="J67" s="230"/>
      <c r="K67" s="720"/>
      <c r="L67" s="720"/>
      <c r="M67" s="720"/>
      <c r="N67" s="720"/>
      <c r="O67" s="720"/>
      <c r="P67" s="719"/>
      <c r="Q67" s="720"/>
    </row>
    <row r="68" spans="2:30" ht="18">
      <c r="B68" s="694" t="s">
        <v>236</v>
      </c>
      <c r="C68" s="369">
        <v>2.3599999999999999E-2</v>
      </c>
      <c r="D68" s="685" t="s">
        <v>233</v>
      </c>
      <c r="E68" s="746"/>
      <c r="F68" s="552"/>
      <c r="G68" s="552"/>
      <c r="H68" s="628"/>
      <c r="I68" s="694" t="s">
        <v>237</v>
      </c>
      <c r="J68" s="749">
        <v>4.3330000000000002</v>
      </c>
      <c r="K68" s="720" t="s">
        <v>235</v>
      </c>
      <c r="L68" s="720"/>
      <c r="M68" s="720"/>
      <c r="N68" s="720"/>
      <c r="O68" s="720"/>
      <c r="P68" s="719"/>
      <c r="Q68" s="720"/>
    </row>
    <row r="69" spans="2:30" ht="18">
      <c r="B69" s="694" t="s">
        <v>238</v>
      </c>
      <c r="C69" s="750">
        <v>2.6700000000000002E-2</v>
      </c>
      <c r="D69" s="685" t="s">
        <v>233</v>
      </c>
      <c r="E69" s="746"/>
      <c r="F69" s="552"/>
      <c r="G69" s="552"/>
      <c r="H69" s="628"/>
      <c r="I69" s="694" t="s">
        <v>239</v>
      </c>
      <c r="J69" s="751">
        <v>0.75800000000000001</v>
      </c>
      <c r="K69" s="720" t="s">
        <v>235</v>
      </c>
      <c r="L69" s="720"/>
      <c r="M69" s="720"/>
      <c r="N69" s="720"/>
      <c r="O69" s="720"/>
      <c r="P69" s="719"/>
      <c r="Q69" s="720"/>
      <c r="R69" s="591"/>
    </row>
    <row r="70" spans="2:30" ht="16.5">
      <c r="B70" s="694" t="s">
        <v>240</v>
      </c>
      <c r="C70" s="752">
        <v>4.1300000000000003E-2</v>
      </c>
      <c r="D70" s="685" t="s">
        <v>241</v>
      </c>
      <c r="E70" s="746"/>
      <c r="F70" s="552"/>
      <c r="G70" s="552"/>
      <c r="H70" s="552"/>
      <c r="I70" s="694" t="s">
        <v>242</v>
      </c>
      <c r="J70" s="230">
        <v>8.9999999999999993E-3</v>
      </c>
      <c r="K70" s="720" t="s">
        <v>235</v>
      </c>
      <c r="L70" s="720"/>
      <c r="M70" s="720"/>
      <c r="N70" s="722"/>
      <c r="O70" s="722"/>
      <c r="P70" s="753"/>
      <c r="Q70" s="722"/>
    </row>
    <row r="71" spans="2:30" ht="15.75">
      <c r="B71" s="744" t="s">
        <v>103</v>
      </c>
      <c r="C71" s="754"/>
      <c r="D71" s="6"/>
      <c r="E71" s="247"/>
      <c r="F71" s="6"/>
      <c r="G71" s="6"/>
      <c r="H71" s="6"/>
      <c r="I71" s="6"/>
      <c r="J71" s="229"/>
      <c r="P71" s="338"/>
    </row>
    <row r="72" spans="2:30" ht="18">
      <c r="B72" s="740" t="s">
        <v>243</v>
      </c>
      <c r="C72" s="745">
        <v>1.7399999999999999E-2</v>
      </c>
      <c r="D72" s="685" t="s">
        <v>233</v>
      </c>
      <c r="E72" s="746"/>
      <c r="F72" s="6"/>
      <c r="G72" s="6"/>
      <c r="H72" s="740" t="s">
        <v>224</v>
      </c>
      <c r="I72" s="740" t="s">
        <v>244</v>
      </c>
      <c r="J72" s="230">
        <v>23.965</v>
      </c>
      <c r="K72" s="720" t="s">
        <v>235</v>
      </c>
      <c r="L72" s="720"/>
      <c r="M72" s="720"/>
      <c r="N72" s="720"/>
      <c r="O72" s="720"/>
      <c r="P72" s="747"/>
      <c r="Q72" s="747"/>
    </row>
    <row r="73" spans="2:30" ht="4.5" customHeight="1">
      <c r="B73" s="740"/>
      <c r="C73" s="754"/>
      <c r="D73" s="685"/>
      <c r="E73" s="247"/>
      <c r="F73" s="6"/>
      <c r="G73" s="6"/>
      <c r="H73" s="740"/>
      <c r="I73" s="755"/>
      <c r="J73" s="230"/>
      <c r="K73" s="720"/>
      <c r="L73" s="720"/>
      <c r="M73" s="720"/>
      <c r="N73" s="720"/>
      <c r="O73" s="720"/>
      <c r="P73" s="720"/>
      <c r="Q73" s="720"/>
    </row>
    <row r="74" spans="2:30" ht="18">
      <c r="B74" s="740" t="s">
        <v>245</v>
      </c>
      <c r="C74" s="756">
        <v>1.8100000000000002E-2</v>
      </c>
      <c r="D74" s="685" t="s">
        <v>233</v>
      </c>
      <c r="E74" s="746"/>
      <c r="F74" s="6"/>
      <c r="G74" s="6"/>
      <c r="H74" s="720"/>
      <c r="I74" s="740" t="s">
        <v>246</v>
      </c>
      <c r="J74" s="248">
        <v>3.331</v>
      </c>
      <c r="K74" s="720" t="s">
        <v>235</v>
      </c>
      <c r="L74" s="720"/>
      <c r="M74" s="720"/>
      <c r="N74" s="720"/>
      <c r="O74" s="720"/>
      <c r="P74" s="720"/>
      <c r="Q74" s="720"/>
      <c r="AA74" s="757"/>
    </row>
    <row r="75" spans="2:30" ht="18">
      <c r="B75" s="740" t="s">
        <v>247</v>
      </c>
      <c r="C75" s="745">
        <v>2.07E-2</v>
      </c>
      <c r="D75" s="685" t="s">
        <v>233</v>
      </c>
      <c r="E75" s="746"/>
      <c r="F75" s="6"/>
      <c r="G75" s="6"/>
      <c r="H75" s="720"/>
      <c r="I75" s="740" t="s">
        <v>248</v>
      </c>
      <c r="J75" s="751">
        <v>0.58699999999999997</v>
      </c>
      <c r="K75" s="720" t="s">
        <v>235</v>
      </c>
      <c r="L75" s="720"/>
      <c r="M75" s="720"/>
      <c r="N75" s="720"/>
      <c r="O75" s="720"/>
      <c r="P75" s="720"/>
      <c r="Q75" s="720"/>
      <c r="R75" s="591"/>
    </row>
    <row r="76" spans="2:30" ht="16.5">
      <c r="B76" s="694" t="s">
        <v>249</v>
      </c>
      <c r="C76" s="747">
        <v>3.2500000000000001E-2</v>
      </c>
      <c r="D76" s="685" t="s">
        <v>241</v>
      </c>
      <c r="E76" s="247"/>
      <c r="F76" s="6"/>
      <c r="G76" s="6"/>
      <c r="H76" s="720"/>
      <c r="I76" s="694" t="s">
        <v>250</v>
      </c>
      <c r="J76" s="230">
        <v>7.0000000000000001E-3</v>
      </c>
      <c r="K76" s="720" t="s">
        <v>235</v>
      </c>
      <c r="L76" s="720"/>
      <c r="M76" s="720"/>
      <c r="N76" s="722"/>
      <c r="O76" s="722"/>
      <c r="P76" s="722"/>
      <c r="Q76" s="722"/>
    </row>
    <row r="77" spans="2:30" ht="15.75">
      <c r="B77" s="744" t="s">
        <v>104</v>
      </c>
      <c r="C77" s="754"/>
      <c r="D77" s="6"/>
      <c r="E77" s="247"/>
      <c r="F77" s="6"/>
      <c r="G77" s="6"/>
      <c r="H77" s="720"/>
      <c r="I77" s="720"/>
      <c r="J77" s="230"/>
      <c r="AB77" s="758"/>
      <c r="AD77" s="759">
        <f>AD78+AD80+AD81+AD82</f>
        <v>86.484999999999999</v>
      </c>
    </row>
    <row r="78" spans="2:30" ht="18">
      <c r="B78" s="740" t="s">
        <v>251</v>
      </c>
      <c r="C78" s="745">
        <v>1.43E-2</v>
      </c>
      <c r="D78" s="685" t="s">
        <v>233</v>
      </c>
      <c r="E78" s="746"/>
      <c r="F78" s="6"/>
      <c r="G78" s="6"/>
      <c r="H78" s="740" t="s">
        <v>224</v>
      </c>
      <c r="I78" s="740" t="s">
        <v>252</v>
      </c>
      <c r="J78" s="248">
        <v>19.591999999999999</v>
      </c>
      <c r="K78" s="720" t="s">
        <v>235</v>
      </c>
      <c r="L78" s="720"/>
      <c r="M78" s="720"/>
      <c r="N78" s="720"/>
      <c r="O78" s="720"/>
      <c r="P78" s="747"/>
      <c r="Q78" s="747"/>
      <c r="AB78" s="164"/>
      <c r="AC78" s="694" t="s">
        <v>234</v>
      </c>
      <c r="AD78" s="760">
        <f>J66+J72+J78</f>
        <v>74.468999999999994</v>
      </c>
    </row>
    <row r="79" spans="2:30" ht="1.5" customHeight="1">
      <c r="B79" s="740"/>
      <c r="C79" s="754"/>
      <c r="D79" s="685"/>
      <c r="E79" s="247"/>
      <c r="F79" s="6"/>
      <c r="G79" s="6"/>
      <c r="H79" s="740"/>
      <c r="I79" s="740"/>
      <c r="J79" s="230"/>
      <c r="K79" s="720"/>
      <c r="L79" s="720"/>
      <c r="M79" s="720"/>
      <c r="N79" s="720"/>
      <c r="O79" s="720"/>
      <c r="P79" s="720"/>
      <c r="Q79" s="720"/>
      <c r="AC79" s="694"/>
      <c r="AD79" s="164">
        <f>J67+J73+J79</f>
        <v>0</v>
      </c>
    </row>
    <row r="80" spans="2:30" ht="18">
      <c r="B80" s="740" t="s">
        <v>253</v>
      </c>
      <c r="C80" s="756">
        <v>1.4200000000000001E-2</v>
      </c>
      <c r="D80" s="685" t="s">
        <v>233</v>
      </c>
      <c r="E80" s="746"/>
      <c r="F80" s="6"/>
      <c r="G80" s="6"/>
      <c r="H80" s="720"/>
      <c r="I80" s="740" t="s">
        <v>254</v>
      </c>
      <c r="J80" s="749">
        <v>2.6070000000000002</v>
      </c>
      <c r="K80" s="720" t="s">
        <v>235</v>
      </c>
      <c r="L80" s="720"/>
      <c r="M80" s="720"/>
      <c r="N80" s="720"/>
      <c r="O80" s="720"/>
      <c r="P80" s="720"/>
      <c r="Q80" s="720"/>
      <c r="R80" s="761"/>
      <c r="AC80" s="694" t="s">
        <v>237</v>
      </c>
      <c r="AD80" s="164">
        <f>J68+J74+J80</f>
        <v>10.271000000000001</v>
      </c>
    </row>
    <row r="81" spans="2:30" ht="18">
      <c r="B81" s="740" t="s">
        <v>255</v>
      </c>
      <c r="C81" s="745">
        <v>1.3299999999999999E-2</v>
      </c>
      <c r="D81" s="685" t="s">
        <v>233</v>
      </c>
      <c r="E81" s="762"/>
      <c r="F81" s="6"/>
      <c r="G81" s="6"/>
      <c r="H81" s="720"/>
      <c r="I81" s="740" t="s">
        <v>256</v>
      </c>
      <c r="J81" s="751">
        <v>0.378</v>
      </c>
      <c r="K81" s="720" t="s">
        <v>235</v>
      </c>
      <c r="L81" s="720"/>
      <c r="M81" s="720"/>
      <c r="N81" s="720"/>
      <c r="O81" s="720"/>
      <c r="P81" s="720"/>
      <c r="Q81" s="720"/>
      <c r="R81" s="591"/>
      <c r="AA81" s="164"/>
      <c r="AC81" s="694" t="s">
        <v>239</v>
      </c>
      <c r="AD81" s="164">
        <f>J69+J75+J81</f>
        <v>1.7229999999999999</v>
      </c>
    </row>
    <row r="82" spans="2:30" ht="16.5">
      <c r="B82" s="694" t="s">
        <v>257</v>
      </c>
      <c r="C82" s="747">
        <v>2.4899999999999999E-2</v>
      </c>
      <c r="D82" s="685" t="s">
        <v>241</v>
      </c>
      <c r="E82" s="247"/>
      <c r="F82" s="6"/>
      <c r="G82" s="6"/>
      <c r="H82" s="720"/>
      <c r="I82" s="694" t="s">
        <v>258</v>
      </c>
      <c r="J82" s="230">
        <v>6.0000000000000001E-3</v>
      </c>
      <c r="K82" s="720" t="s">
        <v>235</v>
      </c>
      <c r="L82" s="720"/>
      <c r="M82" s="720"/>
      <c r="N82" s="722"/>
      <c r="O82" s="722"/>
      <c r="P82" s="722"/>
      <c r="Q82" s="722"/>
      <c r="R82" s="591"/>
      <c r="S82" s="857"/>
      <c r="T82" s="858"/>
      <c r="U82" s="858"/>
      <c r="V82" s="858"/>
      <c r="Z82" s="164"/>
      <c r="AA82" s="763"/>
      <c r="AC82" s="694" t="s">
        <v>242</v>
      </c>
      <c r="AD82" s="164">
        <f>J70+J76+J82</f>
        <v>2.1999999999999999E-2</v>
      </c>
    </row>
    <row r="83" spans="2:30" ht="15.75">
      <c r="B83" s="744" t="s">
        <v>106</v>
      </c>
      <c r="C83" s="754"/>
      <c r="D83" s="6"/>
      <c r="E83" s="247"/>
      <c r="F83" s="6"/>
      <c r="G83" s="6"/>
      <c r="H83" s="720"/>
      <c r="I83" s="720"/>
      <c r="J83" s="230"/>
    </row>
    <row r="84" spans="2:30" ht="18">
      <c r="B84" s="740" t="s">
        <v>259</v>
      </c>
      <c r="C84" s="745">
        <v>2.9999999999999997E-4</v>
      </c>
      <c r="D84" s="685" t="s">
        <v>233</v>
      </c>
      <c r="E84" s="746"/>
      <c r="F84" s="6"/>
      <c r="G84" s="6"/>
      <c r="H84" s="740" t="s">
        <v>224</v>
      </c>
      <c r="I84" s="740" t="s">
        <v>260</v>
      </c>
      <c r="J84" s="248">
        <v>0.34300000000000003</v>
      </c>
      <c r="K84" s="720" t="s">
        <v>235</v>
      </c>
      <c r="L84" s="720"/>
      <c r="M84" s="720"/>
      <c r="N84" s="720"/>
      <c r="O84" s="720"/>
      <c r="P84" s="747"/>
      <c r="Q84" s="747"/>
      <c r="AB84" s="758"/>
      <c r="AC84" s="694"/>
      <c r="AD84" s="759">
        <f>AD86+AD87+AD88+AD89</f>
        <v>0.40100000000000002</v>
      </c>
    </row>
    <row r="85" spans="2:30" ht="4.5" customHeight="1">
      <c r="B85" s="740"/>
      <c r="C85" s="754"/>
      <c r="D85" s="685"/>
      <c r="E85" s="247"/>
      <c r="F85" s="6"/>
      <c r="G85" s="6"/>
      <c r="H85" s="740"/>
      <c r="I85" s="740"/>
      <c r="J85" s="230"/>
      <c r="K85" s="720"/>
      <c r="L85" s="720"/>
      <c r="M85" s="720"/>
      <c r="N85" s="720"/>
      <c r="O85" s="720"/>
      <c r="P85" s="720"/>
      <c r="Q85" s="720"/>
      <c r="AC85" s="694"/>
    </row>
    <row r="86" spans="2:30" ht="18">
      <c r="B86" s="740" t="s">
        <v>261</v>
      </c>
      <c r="C86" s="756">
        <v>2.9999999999999997E-4</v>
      </c>
      <c r="D86" s="685" t="s">
        <v>233</v>
      </c>
      <c r="E86" s="746"/>
      <c r="F86" s="6"/>
      <c r="G86" s="6"/>
      <c r="H86" s="720"/>
      <c r="I86" s="740" t="s">
        <v>262</v>
      </c>
      <c r="J86" s="749">
        <v>5.2999999999999999E-2</v>
      </c>
      <c r="K86" s="720" t="s">
        <v>235</v>
      </c>
      <c r="L86" s="720"/>
      <c r="M86" s="720"/>
      <c r="N86" s="720"/>
      <c r="O86" s="720"/>
      <c r="P86" s="720"/>
      <c r="Q86" s="720"/>
      <c r="R86" s="761"/>
      <c r="AA86" s="166"/>
      <c r="AB86" s="154"/>
      <c r="AC86" s="694" t="str">
        <f>AC78</f>
        <v>Qсіч.нас. =</v>
      </c>
      <c r="AD86" s="760">
        <f>J84</f>
        <v>0.34300000000000003</v>
      </c>
    </row>
    <row r="87" spans="2:30" ht="18">
      <c r="B87" s="740" t="s">
        <v>263</v>
      </c>
      <c r="C87" s="745">
        <v>2.0000000000000001E-4</v>
      </c>
      <c r="D87" s="685" t="s">
        <v>233</v>
      </c>
      <c r="E87" s="746"/>
      <c r="F87" s="6"/>
      <c r="G87" s="6"/>
      <c r="H87" s="720"/>
      <c r="I87" s="740" t="s">
        <v>264</v>
      </c>
      <c r="J87" s="751">
        <v>5.0000000000000001E-3</v>
      </c>
      <c r="K87" s="720" t="s">
        <v>235</v>
      </c>
      <c r="L87" s="720"/>
      <c r="M87" s="720"/>
      <c r="N87" s="720"/>
      <c r="O87" s="720"/>
      <c r="P87" s="720"/>
      <c r="Q87" s="720"/>
      <c r="R87" s="591"/>
      <c r="AC87" s="694" t="str">
        <f>AC80</f>
        <v>Qсіч.2гр. =</v>
      </c>
      <c r="AD87" s="164">
        <f>J86</f>
        <v>5.2999999999999999E-2</v>
      </c>
    </row>
    <row r="88" spans="2:30" ht="17.25" customHeight="1">
      <c r="B88" s="694" t="s">
        <v>265</v>
      </c>
      <c r="C88" s="747">
        <v>4.0000000000000002E-4</v>
      </c>
      <c r="D88" s="685" t="s">
        <v>241</v>
      </c>
      <c r="E88" s="247"/>
      <c r="F88" s="6"/>
      <c r="G88" s="6"/>
      <c r="H88" s="720"/>
      <c r="I88" s="694" t="s">
        <v>266</v>
      </c>
      <c r="J88" s="230">
        <v>0</v>
      </c>
      <c r="K88" s="720" t="s">
        <v>235</v>
      </c>
      <c r="L88" s="720"/>
      <c r="M88" s="720"/>
      <c r="N88" s="722"/>
      <c r="O88" s="722"/>
      <c r="P88" s="722"/>
      <c r="Q88" s="722"/>
      <c r="R88" s="591"/>
      <c r="AC88" s="694" t="str">
        <f>AC81</f>
        <v>Qсіч.3гр. =</v>
      </c>
      <c r="AD88" s="164">
        <f>J87</f>
        <v>5.0000000000000001E-3</v>
      </c>
    </row>
    <row r="89" spans="2:30" ht="15.75">
      <c r="B89" s="744" t="s">
        <v>98</v>
      </c>
      <c r="C89" s="754"/>
      <c r="D89" s="6"/>
      <c r="E89" s="247"/>
      <c r="F89" s="6"/>
      <c r="G89" s="6"/>
      <c r="H89" s="720"/>
      <c r="I89" s="720"/>
      <c r="J89" s="230"/>
      <c r="AC89" s="694" t="str">
        <f>AC82</f>
        <v>Qсіч.рел.орг. =</v>
      </c>
      <c r="AD89" s="164">
        <f>J88</f>
        <v>0</v>
      </c>
    </row>
    <row r="90" spans="2:30" ht="18">
      <c r="B90" s="740" t="s">
        <v>267</v>
      </c>
      <c r="C90" s="745">
        <v>2E-3</v>
      </c>
      <c r="D90" s="685" t="s">
        <v>233</v>
      </c>
      <c r="E90" s="746"/>
      <c r="F90" s="6"/>
      <c r="G90" s="6"/>
      <c r="H90" s="740" t="s">
        <v>224</v>
      </c>
      <c r="I90" s="740" t="s">
        <v>268</v>
      </c>
      <c r="J90" s="248">
        <v>2.6960000000000002</v>
      </c>
      <c r="K90" s="720" t="s">
        <v>235</v>
      </c>
      <c r="L90" s="720"/>
      <c r="M90" s="720"/>
      <c r="N90" s="720"/>
      <c r="O90" s="720"/>
      <c r="P90" s="747"/>
      <c r="Q90" s="747"/>
      <c r="R90" s="591"/>
      <c r="AC90" s="694"/>
      <c r="AD90" s="759">
        <f>AD92+AD93+AD94+AD95</f>
        <v>56.281000000000006</v>
      </c>
    </row>
    <row r="91" spans="2:30" ht="3.75" customHeight="1">
      <c r="B91" s="740"/>
      <c r="C91" s="754"/>
      <c r="D91" s="685"/>
      <c r="E91" s="247"/>
      <c r="F91" s="6"/>
      <c r="G91" s="6"/>
      <c r="H91" s="740"/>
      <c r="I91" s="740"/>
      <c r="J91" s="230"/>
      <c r="K91" s="720"/>
      <c r="L91" s="720"/>
      <c r="M91" s="720"/>
      <c r="N91" s="720"/>
      <c r="O91" s="720"/>
      <c r="P91" s="720"/>
      <c r="Q91" s="720"/>
    </row>
    <row r="92" spans="2:30" ht="18">
      <c r="B92" s="740" t="s">
        <v>269</v>
      </c>
      <c r="C92" s="756">
        <v>2.2000000000000001E-3</v>
      </c>
      <c r="D92" s="685" t="s">
        <v>233</v>
      </c>
      <c r="E92" s="746"/>
      <c r="F92" s="6"/>
      <c r="G92" s="6"/>
      <c r="H92" s="720"/>
      <c r="I92" s="740" t="s">
        <v>270</v>
      </c>
      <c r="J92" s="749">
        <v>0.40699999999999997</v>
      </c>
      <c r="K92" s="720" t="s">
        <v>235</v>
      </c>
      <c r="L92" s="720"/>
      <c r="M92" s="720"/>
      <c r="N92" s="720"/>
      <c r="O92" s="720"/>
      <c r="P92" s="720"/>
      <c r="Q92" s="720"/>
      <c r="AB92" s="758"/>
      <c r="AC92" s="694" t="s">
        <v>234</v>
      </c>
      <c r="AD92" s="760">
        <f>J90+J96+J101</f>
        <v>48.434000000000005</v>
      </c>
    </row>
    <row r="93" spans="2:30" ht="18">
      <c r="B93" s="740" t="s">
        <v>271</v>
      </c>
      <c r="C93" s="745">
        <v>1.2999999999999999E-3</v>
      </c>
      <c r="D93" s="685" t="s">
        <v>233</v>
      </c>
      <c r="E93" s="746"/>
      <c r="F93" s="6"/>
      <c r="G93" s="6"/>
      <c r="H93" s="720"/>
      <c r="I93" s="740" t="s">
        <v>272</v>
      </c>
      <c r="J93" s="751">
        <v>3.5999999999999997E-2</v>
      </c>
      <c r="K93" s="720" t="s">
        <v>235</v>
      </c>
      <c r="L93" s="720"/>
      <c r="M93" s="720"/>
      <c r="N93" s="720"/>
      <c r="O93" s="720"/>
      <c r="P93" s="720"/>
      <c r="Q93" s="720"/>
      <c r="R93" s="591"/>
      <c r="AC93" s="694" t="s">
        <v>237</v>
      </c>
      <c r="AD93" s="164">
        <f>J92+J97+J102</f>
        <v>6.7780000000000005</v>
      </c>
    </row>
    <row r="94" spans="2:30" ht="18" customHeight="1">
      <c r="B94" s="694" t="s">
        <v>273</v>
      </c>
      <c r="C94" s="747">
        <v>2E-3</v>
      </c>
      <c r="D94" s="685" t="s">
        <v>241</v>
      </c>
      <c r="E94" s="247"/>
      <c r="F94" s="6"/>
      <c r="G94" s="6"/>
      <c r="H94" s="720"/>
      <c r="I94" s="694" t="s">
        <v>274</v>
      </c>
      <c r="J94" s="248">
        <v>0</v>
      </c>
      <c r="K94" s="720" t="s">
        <v>235</v>
      </c>
      <c r="L94" s="720"/>
      <c r="M94" s="720"/>
      <c r="N94" s="722"/>
      <c r="O94" s="722"/>
      <c r="P94" s="722"/>
      <c r="Q94" s="722"/>
      <c r="AC94" s="694" t="s">
        <v>239</v>
      </c>
      <c r="AD94" s="764">
        <f>J93+J98+J103</f>
        <v>1.0549999999999999</v>
      </c>
    </row>
    <row r="95" spans="2:30" ht="16.5">
      <c r="B95" s="744" t="s">
        <v>99</v>
      </c>
      <c r="C95" s="754"/>
      <c r="D95" s="6"/>
      <c r="E95" s="247"/>
      <c r="F95" s="6"/>
      <c r="G95" s="6"/>
      <c r="H95" s="720"/>
      <c r="I95" s="720"/>
      <c r="J95" s="230"/>
      <c r="AC95" s="694" t="s">
        <v>242</v>
      </c>
      <c r="AD95" s="764">
        <f>J94+J99+J104</f>
        <v>1.3999999999999999E-2</v>
      </c>
    </row>
    <row r="96" spans="2:30" ht="18">
      <c r="B96" s="740" t="s">
        <v>275</v>
      </c>
      <c r="C96" s="745">
        <v>1.49E-2</v>
      </c>
      <c r="D96" s="685" t="s">
        <v>233</v>
      </c>
      <c r="E96" s="746"/>
      <c r="F96" s="6"/>
      <c r="G96" s="6"/>
      <c r="H96" s="740" t="s">
        <v>224</v>
      </c>
      <c r="I96" s="740" t="s">
        <v>276</v>
      </c>
      <c r="J96" s="765">
        <v>20.132000000000001</v>
      </c>
      <c r="K96" s="720" t="s">
        <v>235</v>
      </c>
      <c r="L96" s="720"/>
      <c r="M96" s="720"/>
      <c r="N96" s="720"/>
      <c r="O96" s="720"/>
      <c r="P96" s="747"/>
      <c r="Q96" s="747"/>
      <c r="AC96" s="694"/>
    </row>
    <row r="97" spans="2:31" ht="15">
      <c r="B97" s="740" t="s">
        <v>277</v>
      </c>
      <c r="C97" s="756">
        <v>1.5299999999999999E-2</v>
      </c>
      <c r="D97" s="685" t="s">
        <v>241</v>
      </c>
      <c r="E97" s="746"/>
      <c r="F97" s="6"/>
      <c r="G97" s="6"/>
      <c r="H97" s="720"/>
      <c r="I97" s="740" t="s">
        <v>278</v>
      </c>
      <c r="J97" s="749">
        <v>2.8069999999999999</v>
      </c>
      <c r="K97" s="720" t="s">
        <v>235</v>
      </c>
      <c r="L97" s="720"/>
      <c r="M97" s="720"/>
      <c r="N97" s="720"/>
      <c r="O97" s="720"/>
      <c r="P97" s="720"/>
      <c r="Q97" s="720"/>
      <c r="AB97" s="766" t="s">
        <v>279</v>
      </c>
      <c r="AD97" s="767">
        <f>AD98+AD99+AD100+AD101</f>
        <v>143.167</v>
      </c>
      <c r="AE97" s="759">
        <f>AD77+AD84+AD90</f>
        <v>143.167</v>
      </c>
    </row>
    <row r="98" spans="2:31" ht="18">
      <c r="B98" s="740" t="s">
        <v>280</v>
      </c>
      <c r="C98" s="745">
        <v>1.38E-2</v>
      </c>
      <c r="D98" s="685" t="s">
        <v>233</v>
      </c>
      <c r="E98" s="746"/>
      <c r="F98" s="6"/>
      <c r="G98" s="6"/>
      <c r="H98" s="720"/>
      <c r="I98" s="740" t="s">
        <v>281</v>
      </c>
      <c r="J98" s="751">
        <v>0.39</v>
      </c>
      <c r="K98" s="720" t="s">
        <v>235</v>
      </c>
      <c r="L98" s="720"/>
      <c r="M98" s="720"/>
      <c r="N98" s="720"/>
      <c r="O98" s="720"/>
      <c r="P98" s="720"/>
      <c r="Q98" s="720"/>
      <c r="R98" s="591"/>
      <c r="AC98" s="694" t="s">
        <v>234</v>
      </c>
      <c r="AD98" s="164">
        <f>AD78+AD86+AD92</f>
        <v>123.24600000000001</v>
      </c>
    </row>
    <row r="99" spans="2:31" ht="16.5">
      <c r="B99" s="694" t="s">
        <v>282</v>
      </c>
      <c r="C99" s="747">
        <v>2.4400000000000002E-2</v>
      </c>
      <c r="D99" s="685" t="s">
        <v>241</v>
      </c>
      <c r="E99" s="247"/>
      <c r="F99" s="6"/>
      <c r="G99" s="6"/>
      <c r="H99" s="720"/>
      <c r="I99" s="694" t="s">
        <v>283</v>
      </c>
      <c r="J99" s="230">
        <v>5.0000000000000001E-3</v>
      </c>
      <c r="K99" s="720" t="s">
        <v>235</v>
      </c>
      <c r="L99" s="720"/>
      <c r="M99" s="720"/>
      <c r="N99" s="722"/>
      <c r="O99" s="722"/>
      <c r="P99" s="722"/>
      <c r="Q99" s="722"/>
      <c r="AC99" s="694" t="s">
        <v>237</v>
      </c>
      <c r="AD99" s="164">
        <f>AD80+AD87+AD93</f>
        <v>17.102000000000004</v>
      </c>
    </row>
    <row r="100" spans="2:31" ht="16.5">
      <c r="B100" s="744" t="s">
        <v>100</v>
      </c>
      <c r="C100" s="754"/>
      <c r="D100" s="6"/>
      <c r="E100" s="247"/>
      <c r="F100" s="6"/>
      <c r="G100" s="6"/>
      <c r="H100" s="720"/>
      <c r="I100" s="720"/>
      <c r="J100" s="230"/>
      <c r="AC100" s="694" t="s">
        <v>239</v>
      </c>
      <c r="AD100" s="164">
        <f>AD81+AD88+AD94</f>
        <v>2.7829999999999995</v>
      </c>
    </row>
    <row r="101" spans="2:31" ht="18">
      <c r="B101" s="740" t="s">
        <v>284</v>
      </c>
      <c r="C101" s="745">
        <v>1.9400000000000001E-2</v>
      </c>
      <c r="D101" s="685" t="s">
        <v>233</v>
      </c>
      <c r="E101" s="746"/>
      <c r="F101" s="6"/>
      <c r="G101" s="6"/>
      <c r="H101" s="740" t="s">
        <v>224</v>
      </c>
      <c r="I101" s="740" t="s">
        <v>285</v>
      </c>
      <c r="J101" s="765">
        <v>25.606000000000002</v>
      </c>
      <c r="K101" s="720" t="s">
        <v>235</v>
      </c>
      <c r="L101" s="720"/>
      <c r="M101" s="720"/>
      <c r="N101" s="720"/>
      <c r="O101" s="720"/>
      <c r="P101" s="747"/>
      <c r="Q101" s="747"/>
      <c r="T101" s="857"/>
      <c r="U101" s="858"/>
      <c r="V101" s="858"/>
      <c r="AA101" s="768"/>
      <c r="AC101" s="694" t="s">
        <v>242</v>
      </c>
      <c r="AD101" s="164">
        <f>AD82+AD89+AD95</f>
        <v>3.5999999999999997E-2</v>
      </c>
    </row>
    <row r="102" spans="2:31" ht="15">
      <c r="B102" s="740" t="s">
        <v>286</v>
      </c>
      <c r="C102" s="756">
        <v>1.9400000000000001E-2</v>
      </c>
      <c r="D102" s="685" t="s">
        <v>241</v>
      </c>
      <c r="E102" s="746"/>
      <c r="F102" s="6"/>
      <c r="G102" s="6"/>
      <c r="H102" s="720"/>
      <c r="I102" s="740" t="s">
        <v>287</v>
      </c>
      <c r="J102" s="749">
        <v>3.5640000000000001</v>
      </c>
      <c r="K102" s="720" t="s">
        <v>235</v>
      </c>
      <c r="L102" s="720"/>
      <c r="M102" s="720"/>
      <c r="N102" s="720"/>
      <c r="O102" s="720"/>
      <c r="P102" s="720"/>
      <c r="Q102" s="720"/>
      <c r="R102" s="769"/>
    </row>
    <row r="103" spans="2:31" ht="18">
      <c r="B103" s="740" t="s">
        <v>288</v>
      </c>
      <c r="C103" s="745">
        <v>2.2200000000000001E-2</v>
      </c>
      <c r="D103" s="685" t="s">
        <v>233</v>
      </c>
      <c r="E103" s="746"/>
      <c r="F103" s="6"/>
      <c r="G103" s="6"/>
      <c r="H103" s="720"/>
      <c r="I103" s="740" t="s">
        <v>289</v>
      </c>
      <c r="J103" s="230">
        <v>0.629</v>
      </c>
      <c r="K103" s="720" t="s">
        <v>235</v>
      </c>
      <c r="L103" s="720"/>
      <c r="M103" s="720"/>
      <c r="N103" s="720"/>
      <c r="O103" s="720"/>
      <c r="P103" s="720"/>
      <c r="Q103" s="720"/>
      <c r="R103" s="591"/>
      <c r="AA103" s="164"/>
    </row>
    <row r="104" spans="2:31" ht="16.5">
      <c r="B104" s="694" t="s">
        <v>290</v>
      </c>
      <c r="C104" s="747">
        <v>3.3799999999999997E-2</v>
      </c>
      <c r="D104" s="685" t="s">
        <v>241</v>
      </c>
      <c r="E104" s="542"/>
      <c r="F104" s="542"/>
      <c r="G104" s="542"/>
      <c r="H104" s="770"/>
      <c r="I104" s="694" t="s">
        <v>291</v>
      </c>
      <c r="J104" s="230">
        <v>8.9999999999999993E-3</v>
      </c>
      <c r="K104" s="720" t="s">
        <v>235</v>
      </c>
      <c r="L104" s="720"/>
      <c r="M104" s="720"/>
      <c r="N104" s="722"/>
      <c r="O104" s="722"/>
      <c r="P104" s="722"/>
      <c r="Q104" s="722"/>
      <c r="R104" s="591"/>
    </row>
    <row r="105" spans="2:31" ht="15">
      <c r="B105" s="720"/>
      <c r="C105" s="771"/>
      <c r="D105" s="772"/>
      <c r="E105" s="542"/>
      <c r="F105" s="542"/>
      <c r="G105" s="542"/>
      <c r="H105" s="770"/>
      <c r="I105" s="770"/>
      <c r="J105" s="773"/>
      <c r="K105" s="720"/>
      <c r="L105" s="720"/>
      <c r="M105" s="720"/>
      <c r="N105" s="720"/>
      <c r="O105" s="720"/>
      <c r="P105" s="720"/>
      <c r="Q105" s="720"/>
    </row>
    <row r="106" spans="2:31" ht="15.75">
      <c r="B106" s="744" t="s">
        <v>292</v>
      </c>
      <c r="C106" s="771"/>
      <c r="D106" s="542"/>
      <c r="E106" s="542"/>
      <c r="F106" s="542"/>
      <c r="G106" s="542"/>
      <c r="H106" s="720"/>
      <c r="I106" s="774" t="s">
        <v>293</v>
      </c>
      <c r="J106" s="775">
        <v>143.167</v>
      </c>
      <c r="K106" s="720" t="s">
        <v>235</v>
      </c>
      <c r="L106" s="720"/>
      <c r="M106" s="720"/>
      <c r="N106" s="720"/>
      <c r="O106" s="720"/>
      <c r="P106" s="776"/>
      <c r="Q106" s="776"/>
      <c r="R106" s="777"/>
      <c r="S106" s="778"/>
      <c r="T106" s="779"/>
      <c r="U106" s="779"/>
      <c r="W106" s="164"/>
      <c r="Y106" s="164"/>
    </row>
    <row r="107" spans="2:31" ht="18">
      <c r="B107" s="740" t="s">
        <v>294</v>
      </c>
      <c r="C107" s="780">
        <v>9.1300000000000006E-2</v>
      </c>
      <c r="D107" s="685" t="s">
        <v>233</v>
      </c>
      <c r="E107" s="746"/>
      <c r="F107" s="542"/>
      <c r="G107" s="542"/>
      <c r="H107" s="542"/>
      <c r="I107" s="740" t="s">
        <v>285</v>
      </c>
      <c r="J107" s="781">
        <v>123.246</v>
      </c>
      <c r="K107" s="720" t="s">
        <v>235</v>
      </c>
      <c r="L107" s="720"/>
      <c r="M107" s="720"/>
      <c r="N107" s="720"/>
      <c r="O107" s="720"/>
      <c r="P107" s="720"/>
      <c r="Q107" s="720"/>
      <c r="R107" s="782"/>
      <c r="S107" s="779"/>
      <c r="T107" s="779"/>
      <c r="U107" s="779"/>
    </row>
    <row r="108" spans="2:31" ht="18">
      <c r="B108" s="740" t="s">
        <v>295</v>
      </c>
      <c r="C108" s="783">
        <v>0.1081</v>
      </c>
      <c r="D108" s="685" t="s">
        <v>233</v>
      </c>
      <c r="E108" s="784"/>
      <c r="F108" s="542"/>
      <c r="G108" s="542"/>
      <c r="H108" s="770"/>
      <c r="I108" s="740" t="s">
        <v>296</v>
      </c>
      <c r="J108" s="785">
        <v>57.353999999999999</v>
      </c>
      <c r="K108" s="720" t="s">
        <v>235</v>
      </c>
      <c r="L108" s="720"/>
      <c r="M108" s="720"/>
      <c r="N108" s="720"/>
      <c r="O108" s="720"/>
      <c r="P108" s="720"/>
      <c r="Q108" s="720"/>
      <c r="R108" s="786"/>
      <c r="S108" s="779"/>
      <c r="T108" s="779"/>
      <c r="U108" s="779"/>
    </row>
    <row r="109" spans="2:31" ht="14.25">
      <c r="B109" s="740"/>
      <c r="C109" s="787"/>
      <c r="D109" s="542"/>
      <c r="E109" s="542"/>
      <c r="F109" s="542"/>
      <c r="G109" s="542"/>
      <c r="H109" s="770"/>
      <c r="I109" s="740" t="s">
        <v>287</v>
      </c>
      <c r="J109" s="781">
        <v>17.102</v>
      </c>
      <c r="K109" s="720" t="s">
        <v>235</v>
      </c>
      <c r="L109" s="720"/>
      <c r="M109" s="720"/>
      <c r="N109" s="720"/>
      <c r="O109" s="720"/>
      <c r="P109" s="720"/>
      <c r="Q109" s="720"/>
      <c r="R109" s="788"/>
      <c r="S109" s="779"/>
      <c r="T109" s="779"/>
      <c r="U109" s="779"/>
      <c r="Y109" s="166"/>
      <c r="Z109" s="164">
        <f>'[3]Вироб _прогр_Дод_2'!U32/1000</f>
        <v>17.101962</v>
      </c>
    </row>
    <row r="110" spans="2:31" ht="14.25">
      <c r="B110" s="740"/>
      <c r="C110" s="787"/>
      <c r="D110" s="542"/>
      <c r="E110" s="542"/>
      <c r="F110" s="542"/>
      <c r="G110" s="542"/>
      <c r="I110" s="740" t="s">
        <v>297</v>
      </c>
      <c r="J110" s="789">
        <v>1.1359999999999999</v>
      </c>
      <c r="K110" s="720" t="s">
        <v>235</v>
      </c>
      <c r="L110" s="720"/>
      <c r="M110" s="720"/>
      <c r="N110" s="720"/>
      <c r="O110" s="720"/>
      <c r="P110" s="720"/>
      <c r="Q110" s="720"/>
      <c r="R110" s="790"/>
    </row>
    <row r="111" spans="2:31" ht="18">
      <c r="B111" s="740" t="s">
        <v>298</v>
      </c>
      <c r="C111" s="791">
        <v>9.3100000000000002E-2</v>
      </c>
      <c r="D111" s="685" t="s">
        <v>233</v>
      </c>
      <c r="E111" s="792"/>
      <c r="F111" s="178"/>
      <c r="G111" s="542"/>
      <c r="H111" s="542"/>
      <c r="I111" s="740" t="s">
        <v>289</v>
      </c>
      <c r="J111" s="793">
        <v>2.7829999999999999</v>
      </c>
      <c r="K111" s="720" t="s">
        <v>235</v>
      </c>
      <c r="L111" s="720"/>
      <c r="M111" s="720"/>
      <c r="N111" s="720"/>
      <c r="O111" s="720"/>
      <c r="P111" s="720"/>
      <c r="Q111" s="720"/>
      <c r="R111" s="794"/>
      <c r="Y111" s="166"/>
    </row>
    <row r="112" spans="2:31" ht="18">
      <c r="B112" s="740" t="s">
        <v>299</v>
      </c>
      <c r="C112" s="783">
        <v>0.14419999999999999</v>
      </c>
      <c r="D112" s="685" t="s">
        <v>233</v>
      </c>
      <c r="E112" s="795"/>
      <c r="F112" s="542"/>
      <c r="G112" s="542"/>
      <c r="H112" s="770"/>
      <c r="I112" s="740" t="s">
        <v>300</v>
      </c>
      <c r="J112" s="785">
        <v>0.75</v>
      </c>
      <c r="K112" s="720" t="s">
        <v>235</v>
      </c>
      <c r="L112" s="720"/>
      <c r="M112" s="720"/>
      <c r="N112" s="720" t="s">
        <v>301</v>
      </c>
      <c r="O112" s="720"/>
      <c r="P112" s="720"/>
      <c r="Q112" s="720"/>
      <c r="R112" s="786"/>
    </row>
    <row r="113" spans="2:18" ht="18">
      <c r="B113" s="740" t="s">
        <v>302</v>
      </c>
      <c r="C113" s="796">
        <v>9.8199999999999996E-2</v>
      </c>
      <c r="D113" s="685" t="s">
        <v>233</v>
      </c>
      <c r="E113" s="797"/>
      <c r="F113" s="542"/>
      <c r="G113" s="542"/>
      <c r="H113" s="740"/>
      <c r="I113" s="740" t="s">
        <v>303</v>
      </c>
      <c r="J113" s="793">
        <v>3.5999999999999997E-2</v>
      </c>
      <c r="K113" s="720" t="s">
        <v>235</v>
      </c>
      <c r="L113" s="720"/>
      <c r="M113" s="720"/>
      <c r="N113" s="720"/>
      <c r="O113" s="720"/>
      <c r="P113" s="720"/>
      <c r="Q113" s="720"/>
      <c r="R113" s="798"/>
    </row>
    <row r="114" spans="2:18" ht="18">
      <c r="B114" s="740" t="s">
        <v>304</v>
      </c>
      <c r="C114" s="783">
        <v>0.25800000000000001</v>
      </c>
      <c r="D114" s="685" t="s">
        <v>233</v>
      </c>
      <c r="E114" s="799"/>
      <c r="F114" s="542"/>
      <c r="G114" s="542"/>
      <c r="H114" s="770"/>
    </row>
    <row r="115" spans="2:18" ht="15">
      <c r="B115" s="740" t="s">
        <v>305</v>
      </c>
      <c r="C115" s="757">
        <v>0.1593</v>
      </c>
      <c r="D115" s="685" t="s">
        <v>241</v>
      </c>
    </row>
    <row r="118" spans="2:18">
      <c r="C118" s="859" t="s">
        <v>306</v>
      </c>
      <c r="D118" s="859"/>
      <c r="E118" s="859"/>
      <c r="F118" s="859"/>
      <c r="G118" s="859"/>
      <c r="H118" s="859"/>
      <c r="I118" s="859"/>
      <c r="J118" s="859"/>
      <c r="K118" s="859"/>
      <c r="L118" s="859"/>
      <c r="M118" s="859"/>
      <c r="N118" s="859"/>
      <c r="O118" s="859"/>
      <c r="P118" s="859"/>
      <c r="Q118" s="859"/>
      <c r="R118" s="859"/>
    </row>
    <row r="119" spans="2:18">
      <c r="C119" s="154" t="s">
        <v>91</v>
      </c>
      <c r="I119" t="s">
        <v>307</v>
      </c>
    </row>
    <row r="120" spans="2:18" ht="25.5" customHeight="1"/>
    <row r="121" spans="2:18">
      <c r="B121" s="851" t="s">
        <v>308</v>
      </c>
      <c r="C121" s="851"/>
      <c r="D121" s="851"/>
      <c r="E121" s="851"/>
      <c r="F121" s="851"/>
      <c r="G121" s="851"/>
      <c r="H121" s="851"/>
      <c r="I121" s="851"/>
      <c r="J121" s="851"/>
      <c r="K121" s="851"/>
      <c r="L121" s="800"/>
      <c r="M121" s="800"/>
      <c r="N121" s="800"/>
      <c r="O121" s="800"/>
      <c r="P121" s="800"/>
      <c r="Q121" s="800"/>
    </row>
    <row r="122" spans="2:18">
      <c r="B122" s="851" t="s">
        <v>150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00"/>
      <c r="M122" s="800"/>
      <c r="N122" s="800"/>
      <c r="O122" s="800"/>
      <c r="P122" s="800"/>
      <c r="Q122" s="800"/>
    </row>
    <row r="124" spans="2:18">
      <c r="G124" t="s">
        <v>301</v>
      </c>
    </row>
  </sheetData>
  <mergeCells count="18">
    <mergeCell ref="S82:V82"/>
    <mergeCell ref="T101:V101"/>
    <mergeCell ref="C118:R118"/>
    <mergeCell ref="B121:K121"/>
    <mergeCell ref="B122:K122"/>
    <mergeCell ref="B16:C16"/>
    <mergeCell ref="B17:C17"/>
    <mergeCell ref="B18:C18"/>
    <mergeCell ref="B19:J19"/>
    <mergeCell ref="E22:H22"/>
    <mergeCell ref="H53:I55"/>
    <mergeCell ref="B60:H60"/>
    <mergeCell ref="B15:C15"/>
    <mergeCell ref="B8:H8"/>
    <mergeCell ref="B9:H9"/>
    <mergeCell ref="B11:H11"/>
    <mergeCell ref="C13:G13"/>
    <mergeCell ref="B14:K14"/>
  </mergeCells>
  <pageMargins left="0.97" right="0.18" top="0.56000000000000005" bottom="0.41" header="0.33" footer="0.31"/>
  <pageSetup paperSize="260" scale="72" orientation="portrait" horizontalDpi="240" verticalDpi="144" r:id="rId1"/>
  <headerFooter alignWithMargins="0"/>
  <rowBreaks count="1" manualBreakCount="1">
    <brk id="58" max="17" man="1"/>
  </rowBreaks>
  <colBreaks count="1" manualBreakCount="1">
    <brk id="20" max="1048575" man="1"/>
  </colBreaks>
  <legacyDrawing r:id="rId2"/>
  <oleObjects>
    <oleObject progId="Equation.3" shapeId="3073" r:id="rId3"/>
    <oleObject progId="Equation.3" shapeId="3074" r:id="rId4"/>
    <oleObject progId="Equation.3" shapeId="3075" r:id="rId5"/>
    <oleObject progId="Equation.3" shapeId="3076" r:id="rId6"/>
    <oleObject progId="Equation.3" shapeId="3077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BA211"/>
  <sheetViews>
    <sheetView view="pageBreakPreview" zoomScale="75" zoomScaleSheetLayoutView="75" workbookViewId="0">
      <pane xSplit="3" topLeftCell="D1" activePane="topRight" state="frozen"/>
      <selection activeCell="A37" sqref="A37"/>
      <selection pane="topRight" activeCell="AN27" sqref="AN27:AN28"/>
    </sheetView>
  </sheetViews>
  <sheetFormatPr defaultRowHeight="12.75"/>
  <cols>
    <col min="1" max="1" width="2.85546875" customWidth="1"/>
    <col min="2" max="2" width="24.140625" customWidth="1"/>
    <col min="3" max="3" width="14.28515625" customWidth="1"/>
    <col min="4" max="4" width="9.5703125" customWidth="1"/>
    <col min="5" max="5" width="9.85546875" customWidth="1"/>
    <col min="6" max="6" width="11.140625" customWidth="1"/>
    <col min="7" max="7" width="10.7109375" customWidth="1"/>
    <col min="8" max="8" width="11.140625" customWidth="1"/>
    <col min="9" max="9" width="11" customWidth="1"/>
    <col min="10" max="10" width="10.85546875" customWidth="1"/>
    <col min="11" max="11" width="10.5703125" customWidth="1"/>
    <col min="12" max="12" width="11.7109375" customWidth="1"/>
    <col min="13" max="13" width="9.7109375" customWidth="1"/>
    <col min="14" max="14" width="6.42578125" hidden="1" customWidth="1"/>
    <col min="15" max="15" width="5.140625" style="157" hidden="1" customWidth="1"/>
    <col min="16" max="16" width="10" style="157" customWidth="1"/>
    <col min="17" max="17" width="4.140625" hidden="1" customWidth="1"/>
    <col min="18" max="18" width="4.28515625" hidden="1" customWidth="1"/>
    <col min="19" max="19" width="4.85546875" hidden="1" customWidth="1"/>
    <col min="20" max="20" width="4.140625" hidden="1" customWidth="1"/>
    <col min="21" max="21" width="15.28515625" style="154" customWidth="1"/>
    <col min="22" max="22" width="25" style="154" hidden="1" customWidth="1"/>
    <col min="23" max="23" width="30.7109375" style="154" hidden="1" customWidth="1"/>
    <col min="24" max="26" width="15.85546875" hidden="1" customWidth="1"/>
    <col min="27" max="27" width="16.42578125" hidden="1" customWidth="1"/>
    <col min="28" max="28" width="18.7109375" hidden="1" customWidth="1"/>
    <col min="29" max="29" width="16.42578125" hidden="1" customWidth="1"/>
    <col min="30" max="30" width="13.42578125" hidden="1" customWidth="1"/>
    <col min="31" max="31" width="9.140625" hidden="1" customWidth="1"/>
    <col min="32" max="33" width="9.28515625" hidden="1" customWidth="1"/>
    <col min="34" max="34" width="12.140625" hidden="1" customWidth="1"/>
    <col min="35" max="35" width="13.28515625" hidden="1" customWidth="1"/>
    <col min="36" max="39" width="9.28515625" hidden="1" customWidth="1"/>
    <col min="40" max="40" width="12.140625" bestFit="1" customWidth="1"/>
    <col min="41" max="41" width="10.5703125" bestFit="1" customWidth="1"/>
  </cols>
  <sheetData>
    <row r="1" spans="2:35" ht="15">
      <c r="L1" s="16"/>
      <c r="M1" s="16" t="s">
        <v>0</v>
      </c>
      <c r="O1"/>
      <c r="P1" s="16"/>
      <c r="U1"/>
    </row>
    <row r="3" spans="2:35" ht="15">
      <c r="L3" s="155"/>
      <c r="M3" s="155" t="s">
        <v>1</v>
      </c>
      <c r="N3" s="156"/>
      <c r="O3" s="16"/>
      <c r="Q3" s="157"/>
      <c r="R3" s="154"/>
    </row>
    <row r="4" spans="2:35" ht="15">
      <c r="E4" t="s">
        <v>89</v>
      </c>
      <c r="L4" s="155"/>
      <c r="M4" s="155" t="s">
        <v>2</v>
      </c>
      <c r="N4" s="16"/>
      <c r="O4" s="16"/>
      <c r="Q4" s="157"/>
      <c r="R4" s="154"/>
    </row>
    <row r="5" spans="2:35" ht="15">
      <c r="L5" s="155"/>
      <c r="M5" s="155" t="s">
        <v>90</v>
      </c>
      <c r="N5" s="16"/>
      <c r="O5" s="16"/>
      <c r="Q5" s="157"/>
      <c r="R5" s="154"/>
    </row>
    <row r="6" spans="2:35" ht="19.5" customHeight="1">
      <c r="B6" s="158"/>
      <c r="C6" s="158"/>
      <c r="D6" s="158"/>
      <c r="E6" s="159" t="s">
        <v>91</v>
      </c>
      <c r="F6" s="159"/>
      <c r="G6" s="159"/>
      <c r="H6" s="159"/>
      <c r="I6" s="159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</row>
    <row r="7" spans="2:35" ht="5.25" customHeight="1">
      <c r="Y7" s="160">
        <v>2019</v>
      </c>
    </row>
    <row r="8" spans="2:35" ht="16.5" customHeight="1">
      <c r="B8" s="868" t="s">
        <v>92</v>
      </c>
      <c r="C8" s="868"/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68"/>
      <c r="T8" s="868"/>
      <c r="U8" s="868"/>
      <c r="V8" s="161"/>
    </row>
    <row r="9" spans="2:35" ht="7.5" customHeight="1"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2:35" ht="14.25" customHeight="1">
      <c r="B10" s="159"/>
      <c r="C10" s="159"/>
      <c r="D10" s="159"/>
      <c r="E10" s="162"/>
      <c r="F10" s="161"/>
      <c r="G10" s="159"/>
      <c r="H10" s="159"/>
      <c r="I10" s="159"/>
      <c r="J10" s="159"/>
      <c r="K10" s="159"/>
      <c r="L10" s="159"/>
      <c r="M10" s="159"/>
      <c r="N10" s="163"/>
      <c r="O10" s="159"/>
      <c r="P10" s="159"/>
      <c r="Q10" s="159"/>
      <c r="R10" s="159"/>
      <c r="S10" s="159"/>
      <c r="T10" s="159"/>
      <c r="U10" s="163"/>
      <c r="V10" s="159"/>
    </row>
    <row r="11" spans="2:35" ht="11.25" customHeight="1">
      <c r="I11" s="164"/>
      <c r="J11" s="164"/>
      <c r="K11" s="164"/>
      <c r="L11" s="165"/>
      <c r="M11" s="164"/>
      <c r="N11" s="165"/>
      <c r="O11" s="165"/>
      <c r="P11" s="165"/>
      <c r="Q11" s="165"/>
      <c r="R11" s="165"/>
      <c r="S11" s="165"/>
      <c r="U11" s="166"/>
      <c r="V11" s="166"/>
      <c r="X11" s="167" t="s">
        <v>93</v>
      </c>
      <c r="Y11" s="167" t="s">
        <v>94</v>
      </c>
      <c r="Z11" s="167" t="s">
        <v>95</v>
      </c>
    </row>
    <row r="12" spans="2:35" ht="6.75" hidden="1" customHeight="1">
      <c r="B12" s="168"/>
      <c r="C12" s="168"/>
      <c r="D12" s="169"/>
      <c r="E12" s="169"/>
      <c r="F12" s="169"/>
      <c r="G12" s="169"/>
      <c r="H12" s="169"/>
      <c r="I12" s="170"/>
      <c r="J12" s="169"/>
      <c r="K12" s="171"/>
      <c r="L12" s="169"/>
      <c r="M12" s="169"/>
      <c r="N12" s="169"/>
      <c r="O12" s="169"/>
      <c r="P12" s="169"/>
      <c r="Q12" s="169"/>
      <c r="R12" s="169"/>
      <c r="S12" s="169"/>
      <c r="T12" s="169"/>
      <c r="U12" s="166"/>
    </row>
    <row r="13" spans="2:35" s="178" customFormat="1" ht="53.25" customHeight="1">
      <c r="B13" s="869" t="s">
        <v>96</v>
      </c>
      <c r="C13" s="869"/>
      <c r="D13" s="172" t="s">
        <v>97</v>
      </c>
      <c r="E13" s="173" t="s">
        <v>98</v>
      </c>
      <c r="F13" s="173" t="s">
        <v>99</v>
      </c>
      <c r="G13" s="173" t="s">
        <v>100</v>
      </c>
      <c r="H13" s="174" t="s">
        <v>101</v>
      </c>
      <c r="I13" s="173" t="s">
        <v>102</v>
      </c>
      <c r="J13" s="173" t="s">
        <v>103</v>
      </c>
      <c r="K13" s="173" t="s">
        <v>104</v>
      </c>
      <c r="L13" s="174" t="s">
        <v>105</v>
      </c>
      <c r="M13" s="173" t="s">
        <v>106</v>
      </c>
      <c r="N13" s="172" t="s">
        <v>107</v>
      </c>
      <c r="O13" s="172" t="s">
        <v>108</v>
      </c>
      <c r="P13" s="174" t="s">
        <v>109</v>
      </c>
      <c r="Q13" s="172" t="s">
        <v>110</v>
      </c>
      <c r="R13" s="172" t="s">
        <v>111</v>
      </c>
      <c r="S13" s="172" t="s">
        <v>112</v>
      </c>
      <c r="T13" s="174" t="s">
        <v>113</v>
      </c>
      <c r="U13" s="175" t="s">
        <v>114</v>
      </c>
      <c r="V13" s="176"/>
      <c r="W13" s="177">
        <f>202116.396-192964.044</f>
        <v>9152.3520000000135</v>
      </c>
      <c r="AC13" t="s">
        <v>115</v>
      </c>
    </row>
    <row r="14" spans="2:35" ht="27.75" customHeight="1">
      <c r="B14" s="870" t="s">
        <v>116</v>
      </c>
      <c r="C14" s="870"/>
      <c r="D14" s="175" t="s">
        <v>117</v>
      </c>
      <c r="E14" s="179">
        <v>4020.2159999999999</v>
      </c>
      <c r="F14" s="179">
        <v>28239.899000000001</v>
      </c>
      <c r="G14" s="179">
        <v>36552.027999999998</v>
      </c>
      <c r="H14" s="180">
        <v>68812.142999999996</v>
      </c>
      <c r="I14" s="180">
        <v>43185.593999999997</v>
      </c>
      <c r="J14" s="180">
        <v>34174.593999999997</v>
      </c>
      <c r="K14" s="180">
        <v>28255.670999999998</v>
      </c>
      <c r="L14" s="180">
        <v>105615.859</v>
      </c>
      <c r="M14" s="180">
        <v>552.84500000000003</v>
      </c>
      <c r="N14" s="181">
        <v>0</v>
      </c>
      <c r="O14" s="181">
        <v>0</v>
      </c>
      <c r="P14" s="182">
        <v>552.84500000000003</v>
      </c>
      <c r="Q14" s="181">
        <v>0</v>
      </c>
      <c r="R14" s="181">
        <v>0</v>
      </c>
      <c r="S14" s="181">
        <v>0</v>
      </c>
      <c r="T14" s="181">
        <v>0</v>
      </c>
      <c r="U14" s="183">
        <v>174980.84700000001</v>
      </c>
      <c r="V14" s="184">
        <f>'[3]год (2)'!R36</f>
        <v>174980.84700000001</v>
      </c>
      <c r="W14" s="154">
        <f>2*24*31*5</f>
        <v>7440</v>
      </c>
      <c r="X14" s="185">
        <f t="shared" ref="X14:X23" si="0">L14+M14</f>
        <v>106168.704</v>
      </c>
      <c r="Y14" s="186" t="e">
        <f>#REF!+#REF!+#REF!</f>
        <v>#REF!</v>
      </c>
      <c r="Z14" s="186" t="e">
        <f>SUM(X14:Y14)</f>
        <v>#REF!</v>
      </c>
      <c r="AC14" s="187">
        <f>U26*100/U24</f>
        <v>86.085179727525954</v>
      </c>
      <c r="AH14" s="164">
        <f>L14+M14</f>
        <v>106168.704</v>
      </c>
      <c r="AI14" s="166">
        <f>AH14/1000</f>
        <v>106.16870399999999</v>
      </c>
    </row>
    <row r="15" spans="2:35" ht="27" customHeight="1">
      <c r="B15" s="871" t="s">
        <v>118</v>
      </c>
      <c r="C15" s="871"/>
      <c r="D15" s="172" t="s">
        <v>117</v>
      </c>
      <c r="E15" s="188">
        <v>83.070999999999998</v>
      </c>
      <c r="F15" s="188">
        <v>584.55200000000002</v>
      </c>
      <c r="G15" s="188">
        <v>754.75199999999995</v>
      </c>
      <c r="H15" s="175">
        <v>1422.375</v>
      </c>
      <c r="I15" s="189">
        <v>892.34500000000003</v>
      </c>
      <c r="J15" s="189">
        <v>706.26400000000001</v>
      </c>
      <c r="K15" s="189">
        <v>585.58299999999997</v>
      </c>
      <c r="L15" s="190">
        <v>2184.192</v>
      </c>
      <c r="M15" s="189">
        <v>11.523</v>
      </c>
      <c r="N15" s="172">
        <v>0</v>
      </c>
      <c r="O15" s="172">
        <v>0</v>
      </c>
      <c r="P15" s="190">
        <v>11.523</v>
      </c>
      <c r="Q15" s="172">
        <v>0</v>
      </c>
      <c r="R15" s="172">
        <v>0</v>
      </c>
      <c r="S15" s="172">
        <v>0</v>
      </c>
      <c r="T15" s="175">
        <v>0</v>
      </c>
      <c r="U15" s="183">
        <v>3618.09</v>
      </c>
      <c r="V15" s="191"/>
      <c r="X15" s="186">
        <f t="shared" si="0"/>
        <v>2195.7150000000001</v>
      </c>
      <c r="Y15" s="186" t="e">
        <f>#REF!+#REF!+#REF!</f>
        <v>#REF!</v>
      </c>
      <c r="Z15" s="186" t="e">
        <f t="shared" ref="Z15:Z34" si="1">SUM(X15:Y15)</f>
        <v>#REF!</v>
      </c>
      <c r="AA15" s="192"/>
      <c r="AC15" s="193">
        <f>U14*AC14/100</f>
        <v>150632.57662869722</v>
      </c>
      <c r="AD15" s="16" t="s">
        <v>119</v>
      </c>
      <c r="AH15" s="164">
        <f>L15+M15</f>
        <v>2195.7150000000001</v>
      </c>
      <c r="AI15" s="166">
        <f>AH15/1000</f>
        <v>2.1957150000000003</v>
      </c>
    </row>
    <row r="16" spans="2:35" ht="21" customHeight="1">
      <c r="B16" s="871" t="s">
        <v>120</v>
      </c>
      <c r="C16" s="871"/>
      <c r="D16" s="172" t="s">
        <v>121</v>
      </c>
      <c r="E16" s="194">
        <v>2.0699999999999998</v>
      </c>
      <c r="F16" s="194">
        <v>2.0699999999999998</v>
      </c>
      <c r="G16" s="194">
        <v>2.06</v>
      </c>
      <c r="H16" s="194">
        <v>2.0699999999999998</v>
      </c>
      <c r="I16" s="194">
        <v>2.0699999999999998</v>
      </c>
      <c r="J16" s="194">
        <v>2.0699999999999998</v>
      </c>
      <c r="K16" s="194">
        <v>2.0699999999999998</v>
      </c>
      <c r="L16" s="195">
        <v>2.0699999999999998</v>
      </c>
      <c r="M16" s="194">
        <v>2.08</v>
      </c>
      <c r="N16" s="172">
        <v>0</v>
      </c>
      <c r="O16" s="172">
        <v>0</v>
      </c>
      <c r="P16" s="175">
        <v>2.08</v>
      </c>
      <c r="Q16" s="175">
        <v>2.08</v>
      </c>
      <c r="R16" s="175">
        <v>4.16</v>
      </c>
      <c r="S16" s="175">
        <v>8.32</v>
      </c>
      <c r="T16" s="175">
        <v>14.56</v>
      </c>
      <c r="U16" s="195">
        <v>2.0699999999999998</v>
      </c>
      <c r="V16" s="196">
        <f>'[3]год (2)'!S36</f>
        <v>2.0699999999999998</v>
      </c>
      <c r="W16" s="166">
        <f>U17+U15</f>
        <v>174980.84700000001</v>
      </c>
      <c r="X16" s="197">
        <f>X15*100/X14</f>
        <v>2.0681377065693485</v>
      </c>
      <c r="Y16" s="197" t="e">
        <f>Y15*100/Y14</f>
        <v>#REF!</v>
      </c>
      <c r="Z16" s="197" t="e">
        <f>Z15*100/Z14</f>
        <v>#REF!</v>
      </c>
      <c r="AA16" s="198"/>
      <c r="AC16" s="193">
        <f>(100-85.52)/100*U14</f>
        <v>25337.226645600007</v>
      </c>
      <c r="AD16" s="16" t="s">
        <v>122</v>
      </c>
      <c r="AH16" s="164">
        <f>L16+M16</f>
        <v>4.1500000000000004</v>
      </c>
      <c r="AI16" s="166">
        <f>AH16/1000</f>
        <v>4.15E-3</v>
      </c>
    </row>
    <row r="17" spans="2:41" s="199" customFormat="1" ht="27.75" customHeight="1">
      <c r="B17" s="872" t="s">
        <v>123</v>
      </c>
      <c r="C17" s="872"/>
      <c r="D17" s="200" t="s">
        <v>117</v>
      </c>
      <c r="E17" s="179">
        <v>3937.145</v>
      </c>
      <c r="F17" s="179">
        <v>27655.347000000002</v>
      </c>
      <c r="G17" s="179">
        <v>35797.275999999998</v>
      </c>
      <c r="H17" s="201">
        <v>67389.767999999996</v>
      </c>
      <c r="I17" s="202">
        <v>42293.249000000003</v>
      </c>
      <c r="J17" s="202">
        <v>33468.33</v>
      </c>
      <c r="K17" s="202">
        <v>27670.088</v>
      </c>
      <c r="L17" s="202">
        <v>103431.667</v>
      </c>
      <c r="M17" s="202">
        <v>541.322</v>
      </c>
      <c r="N17" s="200">
        <v>0</v>
      </c>
      <c r="O17" s="200">
        <v>0</v>
      </c>
      <c r="P17" s="201">
        <v>541.322</v>
      </c>
      <c r="Q17" s="200">
        <v>0</v>
      </c>
      <c r="R17" s="200">
        <v>0</v>
      </c>
      <c r="S17" s="200">
        <v>0</v>
      </c>
      <c r="T17" s="200">
        <v>0</v>
      </c>
      <c r="U17" s="183">
        <v>171362.75700000001</v>
      </c>
      <c r="V17" s="203">
        <f>'[3]год (2)'!O36</f>
        <v>171362.75700000001</v>
      </c>
      <c r="W17" s="204" t="e">
        <f>I17+J17+K17+M17+#REF!+#REF!+#REF!</f>
        <v>#REF!</v>
      </c>
      <c r="X17" s="186">
        <f t="shared" si="0"/>
        <v>103972.989</v>
      </c>
      <c r="Y17" s="186" t="e">
        <f>#REF!+#REF!+#REF!</f>
        <v>#REF!</v>
      </c>
      <c r="Z17" s="186" t="e">
        <f t="shared" si="1"/>
        <v>#REF!</v>
      </c>
      <c r="AA17" s="205"/>
      <c r="AC17" s="206">
        <f>AC15+AC16</f>
        <v>175969.80327429721</v>
      </c>
      <c r="AH17" s="164">
        <f>L17+M17</f>
        <v>103972.989</v>
      </c>
      <c r="AI17" s="204">
        <f>AH17/1000</f>
        <v>103.972989</v>
      </c>
    </row>
    <row r="18" spans="2:41" s="199" customFormat="1" ht="21" customHeight="1">
      <c r="B18" s="860" t="s">
        <v>124</v>
      </c>
      <c r="C18" s="861"/>
      <c r="D18" s="200" t="s">
        <v>117</v>
      </c>
      <c r="E18" s="179">
        <v>400.70699999999999</v>
      </c>
      <c r="F18" s="179">
        <v>1068.5519999999999</v>
      </c>
      <c r="G18" s="179">
        <v>1991.4269999999999</v>
      </c>
      <c r="H18" s="181">
        <v>3460.6860000000001</v>
      </c>
      <c r="I18" s="182">
        <v>1904.2560000000001</v>
      </c>
      <c r="J18" s="182">
        <v>1825.3869999999999</v>
      </c>
      <c r="K18" s="182">
        <v>946.43100000000004</v>
      </c>
      <c r="L18" s="182">
        <v>4676.0739999999996</v>
      </c>
      <c r="M18" s="182">
        <v>84.128</v>
      </c>
      <c r="N18" s="200">
        <v>0</v>
      </c>
      <c r="O18" s="200">
        <v>0</v>
      </c>
      <c r="P18" s="201">
        <v>84.128</v>
      </c>
      <c r="Q18" s="200"/>
      <c r="R18" s="200"/>
      <c r="S18" s="200"/>
      <c r="T18" s="200"/>
      <c r="U18" s="183">
        <v>8220.8880000000008</v>
      </c>
      <c r="V18" s="203"/>
      <c r="W18" s="204"/>
      <c r="X18" s="186"/>
      <c r="Y18" s="186"/>
      <c r="Z18" s="186"/>
      <c r="AA18" s="205"/>
      <c r="AC18" s="206"/>
      <c r="AH18" s="164"/>
      <c r="AI18" s="204"/>
    </row>
    <row r="19" spans="2:41" ht="21" customHeight="1">
      <c r="B19" s="862" t="s">
        <v>125</v>
      </c>
      <c r="C19" s="862"/>
      <c r="D19" s="188" t="s">
        <v>117</v>
      </c>
      <c r="E19" s="179">
        <v>788.77300000000002</v>
      </c>
      <c r="F19" s="179">
        <v>4272.45</v>
      </c>
      <c r="G19" s="179">
        <v>5921.4639999999999</v>
      </c>
      <c r="H19" s="179">
        <v>10982.687</v>
      </c>
      <c r="I19" s="180">
        <v>6193.8050000000003</v>
      </c>
      <c r="J19" s="180">
        <v>5510.3770000000004</v>
      </c>
      <c r="K19" s="180">
        <v>5038.25</v>
      </c>
      <c r="L19" s="180">
        <v>16742.432000000001</v>
      </c>
      <c r="M19" s="180">
        <v>139.46799999999999</v>
      </c>
      <c r="N19" s="207">
        <v>0</v>
      </c>
      <c r="O19" s="207">
        <v>0</v>
      </c>
      <c r="P19" s="180">
        <v>139.46799999999999</v>
      </c>
      <c r="Q19" s="207">
        <v>0</v>
      </c>
      <c r="R19" s="207">
        <v>0</v>
      </c>
      <c r="S19" s="207">
        <v>0</v>
      </c>
      <c r="T19" s="208">
        <v>0</v>
      </c>
      <c r="U19" s="183">
        <v>27864.587</v>
      </c>
      <c r="V19" s="863">
        <f>U19+U20</f>
        <v>28462.100999999999</v>
      </c>
      <c r="W19" s="154">
        <v>143491.51</v>
      </c>
      <c r="X19" s="186">
        <f t="shared" si="0"/>
        <v>16881.900000000001</v>
      </c>
      <c r="Y19" s="186" t="e">
        <f>#REF!+#REF!+#REF!</f>
        <v>#REF!</v>
      </c>
      <c r="Z19" s="186" t="e">
        <f t="shared" si="1"/>
        <v>#REF!</v>
      </c>
      <c r="AA19" s="209"/>
      <c r="AB19" s="210"/>
      <c r="AH19" s="210">
        <f>L19+M19</f>
        <v>16881.900000000001</v>
      </c>
      <c r="AI19" s="211">
        <f>AH19/1000</f>
        <v>16.881900000000002</v>
      </c>
    </row>
    <row r="20" spans="2:41" ht="27.75" customHeight="1">
      <c r="B20" s="864" t="s">
        <v>126</v>
      </c>
      <c r="C20" s="865"/>
      <c r="D20" s="188" t="s">
        <v>117</v>
      </c>
      <c r="E20" s="188">
        <v>15.725</v>
      </c>
      <c r="F20" s="188">
        <v>107.83499999999999</v>
      </c>
      <c r="G20" s="188">
        <v>121.858</v>
      </c>
      <c r="H20" s="179">
        <v>245.41800000000001</v>
      </c>
      <c r="I20" s="212">
        <v>126.501</v>
      </c>
      <c r="J20" s="212">
        <v>112.45699999999999</v>
      </c>
      <c r="K20" s="212">
        <v>104.718</v>
      </c>
      <c r="L20" s="180">
        <v>343.67599999999999</v>
      </c>
      <c r="M20" s="212">
        <v>8.42</v>
      </c>
      <c r="N20" s="207">
        <v>0</v>
      </c>
      <c r="O20" s="207">
        <v>0</v>
      </c>
      <c r="P20" s="180">
        <v>8.42</v>
      </c>
      <c r="Q20" s="207"/>
      <c r="R20" s="207"/>
      <c r="S20" s="207"/>
      <c r="T20" s="208">
        <v>0</v>
      </c>
      <c r="U20" s="183">
        <v>597.51400000000001</v>
      </c>
      <c r="V20" s="863"/>
      <c r="X20" s="186"/>
      <c r="Y20" s="186"/>
      <c r="Z20" s="186"/>
      <c r="AA20" s="209"/>
      <c r="AB20" s="213"/>
      <c r="AH20" s="210"/>
      <c r="AI20" s="211"/>
    </row>
    <row r="21" spans="2:41" ht="15" customHeight="1">
      <c r="B21" s="866" t="s">
        <v>127</v>
      </c>
      <c r="C21" s="866"/>
      <c r="D21" s="214" t="s">
        <v>121</v>
      </c>
      <c r="E21" s="215">
        <v>18.55</v>
      </c>
      <c r="F21" s="215">
        <v>15.25</v>
      </c>
      <c r="G21" s="215">
        <v>15.99</v>
      </c>
      <c r="H21" s="215">
        <v>15.85</v>
      </c>
      <c r="I21" s="215">
        <v>14.3</v>
      </c>
      <c r="J21" s="215">
        <v>15.93</v>
      </c>
      <c r="K21" s="215">
        <v>17.97</v>
      </c>
      <c r="L21" s="215">
        <v>15.8</v>
      </c>
      <c r="M21" s="215">
        <v>23.65</v>
      </c>
      <c r="N21" s="215" t="e">
        <v>#DIV/0!</v>
      </c>
      <c r="O21" s="215" t="e">
        <v>#DIV/0!</v>
      </c>
      <c r="P21" s="215">
        <v>23.65</v>
      </c>
      <c r="Q21" s="215" t="e">
        <v>#DIV/0!</v>
      </c>
      <c r="R21" s="215" t="e">
        <v>#DIV/0!</v>
      </c>
      <c r="S21" s="215" t="e">
        <v>#DIV/0!</v>
      </c>
      <c r="T21" s="215" t="e">
        <v>#DIV/0!</v>
      </c>
      <c r="U21" s="216">
        <v>15.85</v>
      </c>
      <c r="V21" s="217"/>
      <c r="W21" s="166">
        <f>U22+U19</f>
        <v>171362.75700000001</v>
      </c>
      <c r="X21" s="197">
        <f>X19*100/X17</f>
        <v>16.236813197704649</v>
      </c>
      <c r="Y21" s="197" t="e">
        <f>Y19*100/Y17</f>
        <v>#REF!</v>
      </c>
      <c r="Z21" s="197" t="e">
        <f>Z19*100/Z17</f>
        <v>#REF!</v>
      </c>
      <c r="AA21" s="164"/>
      <c r="AI21" s="210"/>
    </row>
    <row r="22" spans="2:41" ht="21" customHeight="1">
      <c r="B22" s="867" t="s">
        <v>128</v>
      </c>
      <c r="C22" s="867"/>
      <c r="D22" s="172" t="s">
        <v>117</v>
      </c>
      <c r="E22" s="179">
        <v>3148.3719999999998</v>
      </c>
      <c r="F22" s="179">
        <v>23382.897000000001</v>
      </c>
      <c r="G22" s="180">
        <v>29875.812000000002</v>
      </c>
      <c r="H22" s="180">
        <v>56407.080999999998</v>
      </c>
      <c r="I22" s="202">
        <v>36099.444000000003</v>
      </c>
      <c r="J22" s="180">
        <v>27957.953000000001</v>
      </c>
      <c r="K22" s="180">
        <v>22631.838</v>
      </c>
      <c r="L22" s="180">
        <v>86689.235000000001</v>
      </c>
      <c r="M22" s="180">
        <v>401.85399999999998</v>
      </c>
      <c r="N22" s="188">
        <v>0</v>
      </c>
      <c r="O22" s="188">
        <v>0</v>
      </c>
      <c r="P22" s="180">
        <v>401.85399999999998</v>
      </c>
      <c r="Q22" s="218">
        <v>0</v>
      </c>
      <c r="R22" s="218">
        <v>0</v>
      </c>
      <c r="S22" s="218">
        <v>0</v>
      </c>
      <c r="T22" s="219">
        <v>0</v>
      </c>
      <c r="U22" s="183">
        <v>143498.17000000001</v>
      </c>
      <c r="V22" s="220">
        <f>U17-U22-U19</f>
        <v>0</v>
      </c>
      <c r="W22" s="221">
        <f>U24+U23</f>
        <v>143498.17000000001</v>
      </c>
      <c r="X22" s="186">
        <f t="shared" si="0"/>
        <v>87091.089000000007</v>
      </c>
      <c r="Y22" s="186" t="e">
        <f>#REF!+#REF!+#REF!</f>
        <v>#REF!</v>
      </c>
      <c r="Z22" s="186" t="e">
        <f t="shared" si="1"/>
        <v>#REF!</v>
      </c>
      <c r="AA22" s="222">
        <f>U22-U24</f>
        <v>330.70100000000093</v>
      </c>
      <c r="AH22" s="210">
        <f>L22+M22</f>
        <v>87091.089000000007</v>
      </c>
      <c r="AI22" s="210">
        <f>AH22/1000</f>
        <v>87.091089000000011</v>
      </c>
    </row>
    <row r="23" spans="2:41" ht="15" customHeight="1">
      <c r="B23" s="867" t="s">
        <v>129</v>
      </c>
      <c r="C23" s="867"/>
      <c r="D23" s="172" t="s">
        <v>117</v>
      </c>
      <c r="E23" s="188">
        <v>8.0210000000000008</v>
      </c>
      <c r="F23" s="188">
        <v>48.12</v>
      </c>
      <c r="G23" s="188">
        <v>69.543999999999997</v>
      </c>
      <c r="H23" s="179">
        <v>125.685</v>
      </c>
      <c r="I23" s="188">
        <v>88.091999999999999</v>
      </c>
      <c r="J23" s="188">
        <v>67.445999999999998</v>
      </c>
      <c r="K23" s="188">
        <v>48.488</v>
      </c>
      <c r="L23" s="179">
        <v>204.02600000000001</v>
      </c>
      <c r="M23" s="212">
        <v>0.99</v>
      </c>
      <c r="N23" s="188">
        <v>0</v>
      </c>
      <c r="O23" s="188">
        <v>0</v>
      </c>
      <c r="P23" s="180">
        <v>0.99</v>
      </c>
      <c r="Q23" s="172">
        <v>0</v>
      </c>
      <c r="R23" s="172">
        <v>0</v>
      </c>
      <c r="S23" s="172">
        <v>0</v>
      </c>
      <c r="T23" s="175">
        <v>0</v>
      </c>
      <c r="U23" s="183">
        <v>330.70100000000002</v>
      </c>
      <c r="V23" s="223"/>
      <c r="W23" s="166"/>
      <c r="X23" s="186">
        <f t="shared" si="0"/>
        <v>205.01600000000002</v>
      </c>
      <c r="Y23" s="186" t="e">
        <f>#REF!+#REF!+#REF!</f>
        <v>#REF!</v>
      </c>
      <c r="Z23" s="186" t="e">
        <f t="shared" si="1"/>
        <v>#REF!</v>
      </c>
      <c r="AA23" s="155">
        <f>U24+U23</f>
        <v>143498.17000000001</v>
      </c>
      <c r="AH23" s="210">
        <f t="shared" ref="AH23:AH34" si="2">L23+M23</f>
        <v>205.01600000000002</v>
      </c>
      <c r="AI23" s="210">
        <f>AH23/1000</f>
        <v>0.20501600000000003</v>
      </c>
    </row>
    <row r="24" spans="2:41" s="6" customFormat="1" ht="15.75">
      <c r="B24" s="867" t="s">
        <v>130</v>
      </c>
      <c r="C24" s="867"/>
      <c r="D24" s="188" t="s">
        <v>117</v>
      </c>
      <c r="E24" s="180">
        <v>3140.3510000000001</v>
      </c>
      <c r="F24" s="180">
        <v>23334.776999999998</v>
      </c>
      <c r="G24" s="180">
        <v>29806.268</v>
      </c>
      <c r="H24" s="180">
        <v>56281.396000000001</v>
      </c>
      <c r="I24" s="180">
        <v>36011.351999999999</v>
      </c>
      <c r="J24" s="180">
        <v>27890.507000000001</v>
      </c>
      <c r="K24" s="180">
        <v>22583.35</v>
      </c>
      <c r="L24" s="180">
        <v>86485.209000000003</v>
      </c>
      <c r="M24" s="180">
        <v>400.86399999999998</v>
      </c>
      <c r="N24" s="188">
        <v>0</v>
      </c>
      <c r="O24" s="188">
        <v>0</v>
      </c>
      <c r="P24" s="180">
        <v>400.86399999999998</v>
      </c>
      <c r="Q24" s="188">
        <v>0</v>
      </c>
      <c r="R24" s="188">
        <v>0</v>
      </c>
      <c r="S24" s="188">
        <v>0</v>
      </c>
      <c r="T24" s="179">
        <v>0</v>
      </c>
      <c r="U24" s="183">
        <v>143167.46900000001</v>
      </c>
      <c r="V24" s="224"/>
      <c r="W24" s="225"/>
      <c r="X24" s="226">
        <f>X26+X30+X32+X34</f>
        <v>86886.073000000004</v>
      </c>
      <c r="Y24" s="226" t="e">
        <f>#REF!+#REF!+#REF!</f>
        <v>#REF!</v>
      </c>
      <c r="Z24" s="186" t="e">
        <f t="shared" si="1"/>
        <v>#REF!</v>
      </c>
      <c r="AA24" s="227" t="e">
        <f>I24+J24+K24+M24+#REF!+#REF!+#REF!</f>
        <v>#REF!</v>
      </c>
      <c r="AB24" s="228" t="s">
        <v>131</v>
      </c>
      <c r="AC24" s="229">
        <f>L24+P24</f>
        <v>86886.073000000004</v>
      </c>
      <c r="AH24" s="210">
        <f t="shared" si="2"/>
        <v>86886.073000000004</v>
      </c>
      <c r="AI24" s="230">
        <f>AH24/1000</f>
        <v>86.88607300000001</v>
      </c>
    </row>
    <row r="25" spans="2:41" s="6" customFormat="1" ht="5.25" customHeight="1">
      <c r="B25" s="881"/>
      <c r="C25" s="882"/>
      <c r="D25" s="172"/>
      <c r="E25" s="175"/>
      <c r="F25" s="175"/>
      <c r="G25" s="175"/>
      <c r="H25" s="175"/>
      <c r="I25" s="231"/>
      <c r="J25" s="189"/>
      <c r="K25" s="189"/>
      <c r="L25" s="190"/>
      <c r="M25" s="189"/>
      <c r="N25" s="172"/>
      <c r="O25" s="172"/>
      <c r="P25" s="190"/>
      <c r="Q25" s="172"/>
      <c r="R25" s="172"/>
      <c r="S25" s="172"/>
      <c r="T25" s="175"/>
      <c r="U25" s="183"/>
      <c r="V25" s="232"/>
      <c r="W25" s="225"/>
      <c r="X25" s="225"/>
      <c r="Y25" s="186"/>
      <c r="Z25" s="186"/>
      <c r="AA25" s="233"/>
      <c r="AB25" s="234"/>
      <c r="AC25" s="234"/>
      <c r="AH25" s="210">
        <f t="shared" si="2"/>
        <v>0</v>
      </c>
      <c r="AI25" s="230"/>
    </row>
    <row r="26" spans="2:41" s="6" customFormat="1" ht="15">
      <c r="B26" s="879" t="s">
        <v>132</v>
      </c>
      <c r="C26" s="879"/>
      <c r="D26" s="188" t="s">
        <v>117</v>
      </c>
      <c r="E26" s="188">
        <v>2696.2350000000001</v>
      </c>
      <c r="F26" s="188">
        <v>20132.165000000001</v>
      </c>
      <c r="G26" s="188">
        <v>25605.859</v>
      </c>
      <c r="H26" s="188">
        <v>48434.258999999998</v>
      </c>
      <c r="I26" s="235">
        <v>30911.616999999998</v>
      </c>
      <c r="J26" s="212">
        <v>23965.098999999998</v>
      </c>
      <c r="K26" s="212">
        <v>19592.023000000001</v>
      </c>
      <c r="L26" s="180">
        <v>74468.739000000001</v>
      </c>
      <c r="M26" s="212">
        <v>342.97500000000002</v>
      </c>
      <c r="N26" s="188">
        <v>0</v>
      </c>
      <c r="O26" s="188">
        <v>0</v>
      </c>
      <c r="P26" s="180">
        <v>342.97500000000002</v>
      </c>
      <c r="Q26" s="188">
        <v>0</v>
      </c>
      <c r="R26" s="188">
        <v>0</v>
      </c>
      <c r="S26" s="188">
        <v>0</v>
      </c>
      <c r="T26" s="179">
        <v>0</v>
      </c>
      <c r="U26" s="183">
        <v>123245.973</v>
      </c>
      <c r="V26" s="236" t="s">
        <v>133</v>
      </c>
      <c r="W26" s="237" t="s">
        <v>134</v>
      </c>
      <c r="X26" s="186">
        <f t="shared" ref="X26:X34" si="3">L26+M26</f>
        <v>74811.714000000007</v>
      </c>
      <c r="Y26" s="186" t="e">
        <f>#REF!+#REF!+#REF!</f>
        <v>#REF!</v>
      </c>
      <c r="Z26" s="186" t="e">
        <f t="shared" si="1"/>
        <v>#REF!</v>
      </c>
      <c r="AA26" s="234"/>
      <c r="AB26" s="234"/>
      <c r="AC26" s="234">
        <f>L26+P26</f>
        <v>74811.714000000007</v>
      </c>
      <c r="AH26" s="210">
        <f t="shared" si="2"/>
        <v>74811.714000000007</v>
      </c>
      <c r="AI26" s="230">
        <f>AH26/1000</f>
        <v>74.811714000000009</v>
      </c>
      <c r="AO26" s="229"/>
    </row>
    <row r="27" spans="2:41" s="6" customFormat="1" ht="15">
      <c r="B27" s="875" t="s">
        <v>135</v>
      </c>
      <c r="C27" s="876"/>
      <c r="D27" s="188" t="s">
        <v>117</v>
      </c>
      <c r="E27" s="188">
        <v>5.4269999999999996</v>
      </c>
      <c r="F27" s="188">
        <v>42.64</v>
      </c>
      <c r="G27" s="188">
        <v>62.069000000000003</v>
      </c>
      <c r="H27" s="180">
        <v>110.136</v>
      </c>
      <c r="I27" s="238">
        <v>89.141999999999996</v>
      </c>
      <c r="J27" s="238">
        <v>57.078000000000003</v>
      </c>
      <c r="K27" s="238">
        <v>36.598999999999997</v>
      </c>
      <c r="L27" s="180">
        <v>182.81899999999999</v>
      </c>
      <c r="M27" s="212">
        <v>0</v>
      </c>
      <c r="N27" s="188">
        <v>0</v>
      </c>
      <c r="O27" s="188">
        <v>0</v>
      </c>
      <c r="P27" s="180">
        <v>0</v>
      </c>
      <c r="Q27" s="188">
        <v>0</v>
      </c>
      <c r="R27" s="188">
        <v>0</v>
      </c>
      <c r="S27" s="188">
        <v>0</v>
      </c>
      <c r="T27" s="179">
        <v>0</v>
      </c>
      <c r="U27" s="183">
        <v>292.95499999999998</v>
      </c>
      <c r="V27" s="239"/>
      <c r="W27" s="883">
        <f>U27+U28</f>
        <v>468.06599999999997</v>
      </c>
      <c r="X27" s="240">
        <f t="shared" si="3"/>
        <v>182.81899999999999</v>
      </c>
      <c r="Y27" s="186" t="e">
        <f>#REF!+#REF!+#REF!</f>
        <v>#REF!</v>
      </c>
      <c r="Z27" s="186" t="e">
        <f t="shared" si="1"/>
        <v>#REF!</v>
      </c>
      <c r="AA27" s="234"/>
      <c r="AB27" s="234"/>
      <c r="AC27" s="234"/>
      <c r="AH27" s="210"/>
      <c r="AI27" s="230"/>
      <c r="AN27" s="873"/>
    </row>
    <row r="28" spans="2:41" s="6" customFormat="1" ht="15">
      <c r="B28" s="875" t="s">
        <v>136</v>
      </c>
      <c r="C28" s="876"/>
      <c r="D28" s="188" t="s">
        <v>117</v>
      </c>
      <c r="E28" s="188">
        <v>3.5510000000000002</v>
      </c>
      <c r="F28" s="188">
        <v>27.501000000000001</v>
      </c>
      <c r="G28" s="188">
        <v>38.334000000000003</v>
      </c>
      <c r="H28" s="179">
        <v>69.385999999999996</v>
      </c>
      <c r="I28" s="238">
        <v>42.116</v>
      </c>
      <c r="J28" s="238">
        <v>33.686999999999998</v>
      </c>
      <c r="K28" s="238">
        <v>29.224</v>
      </c>
      <c r="L28" s="180">
        <v>105.027</v>
      </c>
      <c r="M28" s="212">
        <v>0.69799999999999995</v>
      </c>
      <c r="N28" s="188">
        <v>0</v>
      </c>
      <c r="O28" s="188">
        <v>0</v>
      </c>
      <c r="P28" s="180">
        <v>0.69799999999999995</v>
      </c>
      <c r="Q28" s="188">
        <v>0</v>
      </c>
      <c r="R28" s="188">
        <v>0</v>
      </c>
      <c r="S28" s="188">
        <v>0</v>
      </c>
      <c r="T28" s="179">
        <v>0</v>
      </c>
      <c r="U28" s="183">
        <v>175.11099999999999</v>
      </c>
      <c r="V28" s="239">
        <f>U26+U30+U32+U34</f>
        <v>143167.46900000001</v>
      </c>
      <c r="W28" s="883"/>
      <c r="X28" s="240">
        <f t="shared" si="3"/>
        <v>105.72499999999999</v>
      </c>
      <c r="Y28" s="186" t="e">
        <f>#REF!+#REF!+#REF!</f>
        <v>#REF!</v>
      </c>
      <c r="Z28" s="186" t="e">
        <f t="shared" si="1"/>
        <v>#REF!</v>
      </c>
      <c r="AA28" s="234"/>
      <c r="AB28" s="234"/>
      <c r="AC28" s="234"/>
      <c r="AH28" s="210"/>
      <c r="AI28" s="230"/>
      <c r="AN28" s="874"/>
    </row>
    <row r="29" spans="2:41" s="6" customFormat="1" ht="15">
      <c r="B29" s="877" t="s">
        <v>137</v>
      </c>
      <c r="C29" s="878"/>
      <c r="D29" s="188" t="s">
        <v>117</v>
      </c>
      <c r="E29" s="188">
        <v>356.49299999999999</v>
      </c>
      <c r="F29" s="188">
        <v>889.62400000000002</v>
      </c>
      <c r="G29" s="188">
        <v>1731.221</v>
      </c>
      <c r="H29" s="179">
        <v>2977.3380000000002</v>
      </c>
      <c r="I29" s="238">
        <v>1646.201</v>
      </c>
      <c r="J29" s="238">
        <v>1586.173</v>
      </c>
      <c r="K29" s="238">
        <v>779.42600000000004</v>
      </c>
      <c r="L29" s="202">
        <v>4011.8</v>
      </c>
      <c r="M29" s="238">
        <v>70.105999999999995</v>
      </c>
      <c r="N29" s="241">
        <v>0</v>
      </c>
      <c r="O29" s="241">
        <v>0</v>
      </c>
      <c r="P29" s="202">
        <v>70.105999999999995</v>
      </c>
      <c r="Q29" s="241"/>
      <c r="R29" s="241"/>
      <c r="S29" s="241"/>
      <c r="T29" s="242">
        <v>0</v>
      </c>
      <c r="U29" s="243">
        <v>7059.2439999999997</v>
      </c>
      <c r="V29" s="239"/>
      <c r="W29" s="244"/>
      <c r="X29" s="240"/>
      <c r="Y29" s="186"/>
      <c r="Z29" s="186"/>
      <c r="AA29" s="234"/>
      <c r="AB29" s="234"/>
      <c r="AC29" s="234"/>
      <c r="AH29" s="210"/>
      <c r="AI29" s="230"/>
    </row>
    <row r="30" spans="2:41" s="6" customFormat="1" ht="15">
      <c r="B30" s="879" t="s">
        <v>138</v>
      </c>
      <c r="C30" s="879"/>
      <c r="D30" s="188" t="s">
        <v>117</v>
      </c>
      <c r="E30" s="188">
        <v>0.45700000000000002</v>
      </c>
      <c r="F30" s="188">
        <v>5.4550000000000001</v>
      </c>
      <c r="G30" s="188">
        <v>7.5759999999999996</v>
      </c>
      <c r="H30" s="179">
        <v>13.488</v>
      </c>
      <c r="I30" s="245">
        <v>9.2420000000000009</v>
      </c>
      <c r="J30" s="212">
        <v>7.2709999999999999</v>
      </c>
      <c r="K30" s="238">
        <v>5.5730000000000004</v>
      </c>
      <c r="L30" s="202">
        <v>22.085999999999999</v>
      </c>
      <c r="M30" s="238">
        <v>9.7000000000000003E-2</v>
      </c>
      <c r="N30" s="241">
        <v>0</v>
      </c>
      <c r="O30" s="241">
        <v>0</v>
      </c>
      <c r="P30" s="202">
        <v>9.7000000000000003E-2</v>
      </c>
      <c r="Q30" s="241">
        <v>0</v>
      </c>
      <c r="R30" s="241">
        <v>0</v>
      </c>
      <c r="S30" s="241">
        <v>0</v>
      </c>
      <c r="T30" s="242">
        <v>0</v>
      </c>
      <c r="U30" s="183">
        <v>35.670999999999999</v>
      </c>
      <c r="V30" s="246"/>
      <c r="W30" s="230">
        <f>U26-W27</f>
        <v>122777.90699999999</v>
      </c>
      <c r="X30" s="186">
        <f t="shared" si="3"/>
        <v>22.183</v>
      </c>
      <c r="Y30" s="186" t="e">
        <f>#REF!+#REF!+#REF!</f>
        <v>#REF!</v>
      </c>
      <c r="Z30" s="186" t="e">
        <f t="shared" si="1"/>
        <v>#REF!</v>
      </c>
      <c r="AA30" s="247"/>
      <c r="AB30" s="229"/>
      <c r="AH30" s="210">
        <f t="shared" si="2"/>
        <v>22.183</v>
      </c>
      <c r="AI30" s="248">
        <f>AH30/1000</f>
        <v>2.2183000000000001E-2</v>
      </c>
    </row>
    <row r="31" spans="2:41" s="6" customFormat="1" ht="15">
      <c r="B31" s="877" t="s">
        <v>139</v>
      </c>
      <c r="C31" s="878"/>
      <c r="D31" s="188" t="s">
        <v>117</v>
      </c>
      <c r="E31" s="188">
        <v>0</v>
      </c>
      <c r="F31" s="188">
        <v>0</v>
      </c>
      <c r="G31" s="188">
        <v>0</v>
      </c>
      <c r="H31" s="179">
        <v>0</v>
      </c>
      <c r="I31" s="207">
        <v>0</v>
      </c>
      <c r="J31" s="207">
        <v>0</v>
      </c>
      <c r="K31" s="249">
        <v>0</v>
      </c>
      <c r="L31" s="250">
        <v>0</v>
      </c>
      <c r="M31" s="249">
        <v>0</v>
      </c>
      <c r="N31" s="241">
        <v>0</v>
      </c>
      <c r="O31" s="241">
        <v>0</v>
      </c>
      <c r="P31" s="250">
        <v>0</v>
      </c>
      <c r="Q31" s="241"/>
      <c r="R31" s="241"/>
      <c r="S31" s="241"/>
      <c r="T31" s="242">
        <v>0</v>
      </c>
      <c r="U31" s="183">
        <v>0</v>
      </c>
      <c r="V31" s="246"/>
      <c r="W31" s="230"/>
      <c r="X31" s="186"/>
      <c r="Y31" s="186"/>
      <c r="Z31" s="186"/>
      <c r="AA31" s="247"/>
      <c r="AB31" s="229"/>
      <c r="AH31" s="210"/>
      <c r="AI31" s="248"/>
    </row>
    <row r="32" spans="2:41" s="6" customFormat="1" ht="15.75">
      <c r="B32" s="880" t="s">
        <v>140</v>
      </c>
      <c r="C32" s="880"/>
      <c r="D32" s="188" t="s">
        <v>117</v>
      </c>
      <c r="E32" s="188">
        <v>407.43099999999998</v>
      </c>
      <c r="F32" s="188">
        <v>2806.7570000000001</v>
      </c>
      <c r="G32" s="188">
        <v>3563.9569999999999</v>
      </c>
      <c r="H32" s="179">
        <v>6778.1450000000004</v>
      </c>
      <c r="I32" s="251">
        <v>4332.5150000000003</v>
      </c>
      <c r="J32" s="252">
        <v>3330.9960000000001</v>
      </c>
      <c r="K32" s="241">
        <v>2607.326</v>
      </c>
      <c r="L32" s="202">
        <v>10270.837</v>
      </c>
      <c r="M32" s="241">
        <v>52.98</v>
      </c>
      <c r="N32" s="249">
        <v>0</v>
      </c>
      <c r="O32" s="249">
        <v>0</v>
      </c>
      <c r="P32" s="202">
        <v>52.98</v>
      </c>
      <c r="Q32" s="249">
        <v>0</v>
      </c>
      <c r="R32" s="249">
        <v>0</v>
      </c>
      <c r="S32" s="249">
        <v>0</v>
      </c>
      <c r="T32" s="250">
        <v>0</v>
      </c>
      <c r="U32" s="183">
        <v>17101.962</v>
      </c>
      <c r="V32" s="246"/>
      <c r="W32" s="225">
        <f>83327.182+51900.623</f>
        <v>135227.80499999999</v>
      </c>
      <c r="X32" s="186">
        <f t="shared" si="3"/>
        <v>10323.816999999999</v>
      </c>
      <c r="Y32" s="186" t="e">
        <f>#REF!+#REF!+#REF!</f>
        <v>#REF!</v>
      </c>
      <c r="Z32" s="186" t="e">
        <f t="shared" si="1"/>
        <v>#REF!</v>
      </c>
      <c r="AA32" s="155">
        <f>U24+U23</f>
        <v>143498.17000000001</v>
      </c>
      <c r="AH32" s="210">
        <f t="shared" si="2"/>
        <v>10323.816999999999</v>
      </c>
      <c r="AI32" s="248">
        <f>AH32/1000</f>
        <v>10.323816999999998</v>
      </c>
    </row>
    <row r="33" spans="2:40" s="6" customFormat="1" ht="15.75">
      <c r="B33" s="877" t="s">
        <v>139</v>
      </c>
      <c r="C33" s="878"/>
      <c r="D33" s="188" t="s">
        <v>117</v>
      </c>
      <c r="E33" s="188">
        <v>28.489000000000001</v>
      </c>
      <c r="F33" s="188">
        <v>71.093000000000004</v>
      </c>
      <c r="G33" s="188">
        <v>138.34800000000001</v>
      </c>
      <c r="H33" s="180">
        <v>237.93</v>
      </c>
      <c r="I33" s="238">
        <v>131.554</v>
      </c>
      <c r="J33" s="238">
        <v>126.75700000000001</v>
      </c>
      <c r="K33" s="238">
        <v>62.286999999999999</v>
      </c>
      <c r="L33" s="202">
        <v>320.59800000000001</v>
      </c>
      <c r="M33" s="238">
        <v>5.6020000000000003</v>
      </c>
      <c r="N33" s="249">
        <v>0</v>
      </c>
      <c r="O33" s="249">
        <v>0</v>
      </c>
      <c r="P33" s="202">
        <v>5.6020000000000003</v>
      </c>
      <c r="Q33" s="249"/>
      <c r="R33" s="249"/>
      <c r="S33" s="249"/>
      <c r="T33" s="250">
        <v>0</v>
      </c>
      <c r="U33" s="243">
        <v>564.13</v>
      </c>
      <c r="V33" s="253">
        <f>U29+U33</f>
        <v>7623.3739999999998</v>
      </c>
      <c r="W33" s="254">
        <f>U32+U33</f>
        <v>17666.092000000001</v>
      </c>
      <c r="X33" s="186"/>
      <c r="Y33" s="186"/>
      <c r="Z33" s="186"/>
      <c r="AA33" s="155"/>
      <c r="AH33" s="210"/>
      <c r="AI33" s="248"/>
    </row>
    <row r="34" spans="2:40" s="259" customFormat="1" ht="24" customHeight="1">
      <c r="B34" s="888" t="s">
        <v>141</v>
      </c>
      <c r="C34" s="888"/>
      <c r="D34" s="255" t="s">
        <v>117</v>
      </c>
      <c r="E34" s="188">
        <v>36.228000000000002</v>
      </c>
      <c r="F34" s="188">
        <v>390.4</v>
      </c>
      <c r="G34" s="188">
        <v>628.87599999999998</v>
      </c>
      <c r="H34" s="180">
        <v>1055.5039999999999</v>
      </c>
      <c r="I34" s="256">
        <v>757.97799999999995</v>
      </c>
      <c r="J34" s="252">
        <v>587.14099999999996</v>
      </c>
      <c r="K34" s="255">
        <v>378.428</v>
      </c>
      <c r="L34" s="181">
        <v>1723.547</v>
      </c>
      <c r="M34" s="255">
        <v>4.8120000000000003</v>
      </c>
      <c r="N34" s="255">
        <v>0</v>
      </c>
      <c r="O34" s="255">
        <v>0</v>
      </c>
      <c r="P34" s="181">
        <v>4.8120000000000003</v>
      </c>
      <c r="Q34" s="255">
        <v>0</v>
      </c>
      <c r="R34" s="255">
        <v>0</v>
      </c>
      <c r="S34" s="255">
        <v>0</v>
      </c>
      <c r="T34" s="181">
        <v>0</v>
      </c>
      <c r="U34" s="183">
        <v>2783.8629999999998</v>
      </c>
      <c r="V34" s="244"/>
      <c r="W34" s="225">
        <f>U34+U30+U23</f>
        <v>3150.2349999999997</v>
      </c>
      <c r="X34" s="257">
        <f t="shared" si="3"/>
        <v>1728.3589999999999</v>
      </c>
      <c r="Y34" s="257" t="e">
        <f>#REF!+#REF!+#REF!</f>
        <v>#REF!</v>
      </c>
      <c r="Z34" s="257" t="e">
        <f t="shared" si="1"/>
        <v>#REF!</v>
      </c>
      <c r="AA34" s="258"/>
      <c r="AC34" s="260">
        <f>U34+U30</f>
        <v>2819.5339999999997</v>
      </c>
      <c r="AD34" s="889" t="s">
        <v>142</v>
      </c>
      <c r="AE34" s="889"/>
      <c r="AF34" s="261"/>
      <c r="AH34" s="210">
        <f t="shared" si="2"/>
        <v>1728.3589999999999</v>
      </c>
      <c r="AI34" s="262">
        <f>AH34/1000</f>
        <v>1.728359</v>
      </c>
      <c r="AN34" s="263"/>
    </row>
    <row r="35" spans="2:40" s="259" customFormat="1" ht="15" customHeight="1">
      <c r="B35" s="877" t="s">
        <v>139</v>
      </c>
      <c r="C35" s="878"/>
      <c r="D35" s="255" t="s">
        <v>117</v>
      </c>
      <c r="E35" s="188">
        <v>0</v>
      </c>
      <c r="F35" s="188">
        <v>0</v>
      </c>
      <c r="G35" s="188">
        <v>0</v>
      </c>
      <c r="H35" s="208">
        <v>0</v>
      </c>
      <c r="I35" s="255">
        <v>0</v>
      </c>
      <c r="J35" s="264">
        <v>0</v>
      </c>
      <c r="K35" s="255">
        <v>0</v>
      </c>
      <c r="L35" s="181">
        <v>0</v>
      </c>
      <c r="M35" s="255">
        <v>0</v>
      </c>
      <c r="N35" s="255">
        <v>0</v>
      </c>
      <c r="O35" s="255">
        <v>0</v>
      </c>
      <c r="P35" s="181">
        <v>0</v>
      </c>
      <c r="Q35" s="255"/>
      <c r="R35" s="255"/>
      <c r="S35" s="255"/>
      <c r="T35" s="181">
        <v>0</v>
      </c>
      <c r="U35" s="183">
        <v>0</v>
      </c>
      <c r="V35" s="265">
        <f>U34+U30+U23</f>
        <v>3150.2349999999997</v>
      </c>
      <c r="W35" s="225"/>
      <c r="X35" s="257"/>
      <c r="Y35" s="257"/>
      <c r="Z35" s="257"/>
      <c r="AA35" s="258"/>
      <c r="AC35" s="260"/>
      <c r="AD35" s="266"/>
      <c r="AE35" s="266"/>
      <c r="AF35" s="261"/>
      <c r="AH35" s="210"/>
      <c r="AI35" s="262"/>
      <c r="AN35" s="263"/>
    </row>
    <row r="36" spans="2:40" s="259" customFormat="1" ht="24.75" hidden="1" customHeight="1">
      <c r="B36" s="267" t="s">
        <v>143</v>
      </c>
      <c r="C36" s="268"/>
      <c r="D36" s="269"/>
      <c r="E36" s="269">
        <f>E26-E27-E28</f>
        <v>2687.2570000000001</v>
      </c>
      <c r="F36" s="269">
        <f>F26-F27-F28</f>
        <v>20062.024000000001</v>
      </c>
      <c r="G36" s="269">
        <f>G26-G27-G28</f>
        <v>25505.456000000002</v>
      </c>
      <c r="H36" s="269">
        <f>SUM(E36:G36)</f>
        <v>48254.737000000008</v>
      </c>
      <c r="I36" s="270">
        <f>I26-I27-I28</f>
        <v>30780.358999999997</v>
      </c>
      <c r="J36" s="270">
        <f>J26-J27-J28</f>
        <v>23874.333999999995</v>
      </c>
      <c r="K36" s="270">
        <f>K26-K27-K28</f>
        <v>19526.200000000004</v>
      </c>
      <c r="L36" s="271">
        <f>SUM(I36:K36)</f>
        <v>74180.892999999996</v>
      </c>
      <c r="M36" s="272">
        <f>M26-M27-M28</f>
        <v>342.27700000000004</v>
      </c>
      <c r="N36" s="272"/>
      <c r="O36" s="272"/>
      <c r="P36" s="273">
        <f>M36</f>
        <v>342.27700000000004</v>
      </c>
      <c r="Q36" s="274"/>
      <c r="R36" s="274"/>
      <c r="S36" s="274"/>
      <c r="T36" s="275"/>
      <c r="U36" s="276">
        <f>SUM(I36:T36)</f>
        <v>149046.34</v>
      </c>
      <c r="V36" s="277">
        <f>V28+V33</f>
        <v>150790.84300000002</v>
      </c>
      <c r="W36" s="262">
        <f>U36+W27</f>
        <v>149514.40599999999</v>
      </c>
      <c r="X36" s="278">
        <f>U26-U27-U28</f>
        <v>122777.90699999999</v>
      </c>
      <c r="Y36" s="279"/>
      <c r="Z36" s="279"/>
      <c r="AA36" s="263"/>
      <c r="AN36" s="280">
        <f>U26-AN27</f>
        <v>123245.973</v>
      </c>
    </row>
    <row r="37" spans="2:40" s="259" customFormat="1" ht="21.75" hidden="1" customHeight="1">
      <c r="B37" s="267" t="s">
        <v>144</v>
      </c>
      <c r="C37" s="268"/>
      <c r="D37" s="269"/>
      <c r="E37" s="272">
        <f>E34+E30</f>
        <v>36.685000000000002</v>
      </c>
      <c r="F37" s="272">
        <f>F34+F30</f>
        <v>395.85499999999996</v>
      </c>
      <c r="G37" s="272">
        <f>G34+G30</f>
        <v>636.452</v>
      </c>
      <c r="H37" s="281"/>
      <c r="I37" s="272">
        <f>I34+I30</f>
        <v>767.21999999999991</v>
      </c>
      <c r="J37" s="272">
        <f>J34+J30</f>
        <v>594.41199999999992</v>
      </c>
      <c r="K37" s="272">
        <f>K34+K30</f>
        <v>384.00099999999998</v>
      </c>
      <c r="L37" s="275"/>
      <c r="M37" s="272">
        <f>M34+M30</f>
        <v>4.9090000000000007</v>
      </c>
      <c r="N37" s="272"/>
      <c r="O37" s="272"/>
      <c r="P37" s="275"/>
      <c r="Q37" s="274"/>
      <c r="R37" s="274"/>
      <c r="S37" s="274"/>
      <c r="T37" s="275"/>
      <c r="U37" s="282">
        <f>E37+F37+G37+I37+J37+K37+M37</f>
        <v>2819.5340000000001</v>
      </c>
      <c r="V37" s="282"/>
      <c r="W37" s="262"/>
      <c r="X37" s="278"/>
      <c r="Y37" s="279"/>
      <c r="Z37" s="279"/>
      <c r="AA37" s="263"/>
      <c r="AN37" s="263"/>
    </row>
    <row r="38" spans="2:40" s="259" customFormat="1" ht="13.5" hidden="1" customHeight="1">
      <c r="B38" t="s">
        <v>145</v>
      </c>
      <c r="C38" s="268"/>
      <c r="D38" s="269"/>
      <c r="E38" s="272">
        <f>E27+E28</f>
        <v>8.9779999999999998</v>
      </c>
      <c r="F38" s="272">
        <f>F27+F28</f>
        <v>70.141000000000005</v>
      </c>
      <c r="G38" s="272">
        <f>G27+G28</f>
        <v>100.40300000000001</v>
      </c>
      <c r="H38">
        <f>SUM(E38:G38)</f>
        <v>179.52199999999999</v>
      </c>
      <c r="I38" s="272">
        <f>I27+I28</f>
        <v>131.25799999999998</v>
      </c>
      <c r="J38" s="272">
        <f>J27+J28</f>
        <v>90.765000000000001</v>
      </c>
      <c r="K38" s="272">
        <f>K27+K28</f>
        <v>65.822999999999993</v>
      </c>
      <c r="L38" s="273">
        <f>SUM(I38:K38)</f>
        <v>287.84599999999995</v>
      </c>
      <c r="M38" s="272">
        <f>M27+M28</f>
        <v>0.69799999999999995</v>
      </c>
      <c r="N38" s="272"/>
      <c r="O38" s="272"/>
      <c r="P38" s="273">
        <f>M38</f>
        <v>0.69799999999999995</v>
      </c>
      <c r="Q38" s="274"/>
      <c r="R38" s="274"/>
      <c r="S38" s="274"/>
      <c r="T38" s="275"/>
      <c r="U38" s="273">
        <f>U27+U28</f>
        <v>468.06599999999997</v>
      </c>
      <c r="V38" s="282"/>
      <c r="W38" s="262"/>
      <c r="X38" s="278"/>
      <c r="Y38" s="279"/>
      <c r="Z38" s="279"/>
      <c r="AA38" s="263"/>
      <c r="AN38" s="263">
        <f>H38+L38+P38</f>
        <v>468.06599999999992</v>
      </c>
    </row>
    <row r="39" spans="2:40" s="259" customFormat="1" ht="13.5" hidden="1" customHeight="1">
      <c r="B39" s="890"/>
      <c r="C39" s="890"/>
      <c r="D39" s="269"/>
      <c r="E39" s="272"/>
      <c r="F39" s="272"/>
      <c r="G39" s="272"/>
      <c r="H39" s="269"/>
      <c r="I39" s="272"/>
      <c r="J39" s="272"/>
      <c r="K39" s="272"/>
      <c r="L39" s="272"/>
      <c r="M39" s="272"/>
      <c r="N39" s="272"/>
      <c r="O39" s="272"/>
      <c r="P39" s="273"/>
      <c r="Q39" s="274"/>
      <c r="R39" s="274"/>
      <c r="S39" s="274"/>
      <c r="T39" s="275"/>
      <c r="U39" s="282"/>
      <c r="V39" s="283"/>
      <c r="W39" s="262">
        <f>U39-U32</f>
        <v>-17101.962</v>
      </c>
      <c r="X39" s="278"/>
      <c r="Y39" s="279"/>
      <c r="Z39" s="279"/>
      <c r="AA39" s="263"/>
    </row>
    <row r="40" spans="2:40" s="259" customFormat="1" ht="13.5" customHeight="1">
      <c r="B40" s="890"/>
      <c r="C40" s="890"/>
      <c r="D40" s="269"/>
      <c r="E40" s="269"/>
      <c r="F40" s="269"/>
      <c r="G40" s="269"/>
      <c r="H40" s="269"/>
      <c r="I40" s="272"/>
      <c r="J40" s="284"/>
      <c r="K40" s="284"/>
      <c r="L40" s="272"/>
      <c r="M40" s="272"/>
      <c r="N40" s="272"/>
      <c r="O40" s="272"/>
      <c r="P40" s="273"/>
      <c r="Q40" s="274"/>
      <c r="R40" s="274"/>
      <c r="S40" s="274"/>
      <c r="T40" s="275"/>
      <c r="U40" s="282"/>
      <c r="V40" s="283"/>
      <c r="W40" s="262">
        <f>U40-U34</f>
        <v>-2783.8629999999998</v>
      </c>
      <c r="X40" s="278"/>
      <c r="Z40" s="279"/>
      <c r="AA40" s="263"/>
    </row>
    <row r="41" spans="2:40" s="259" customFormat="1" ht="23.25" customHeight="1">
      <c r="B41" s="285"/>
      <c r="C41" s="268"/>
      <c r="D41" s="269"/>
      <c r="E41" s="286"/>
      <c r="F41" s="286"/>
      <c r="G41" s="286"/>
      <c r="H41" s="281"/>
      <c r="I41" s="286"/>
      <c r="J41" s="286"/>
      <c r="K41" s="286"/>
      <c r="L41" s="286"/>
      <c r="M41" s="286"/>
      <c r="N41" s="286"/>
      <c r="O41" s="286"/>
      <c r="P41" s="286"/>
      <c r="Q41" s="287">
        <f t="shared" ref="Q41:T41" si="4">Q29+Q33</f>
        <v>0</v>
      </c>
      <c r="R41" s="287">
        <f t="shared" si="4"/>
        <v>0</v>
      </c>
      <c r="S41" s="287">
        <f t="shared" si="4"/>
        <v>0</v>
      </c>
      <c r="T41" s="287">
        <f t="shared" si="4"/>
        <v>0</v>
      </c>
      <c r="U41" s="288"/>
      <c r="V41" s="288"/>
      <c r="W41" s="289"/>
      <c r="X41" s="290"/>
      <c r="Y41" s="291"/>
      <c r="Z41" s="290"/>
      <c r="AA41" s="292">
        <f>'[3]Річний план'!G31+'[3]Річний план'!U31</f>
        <v>286334.93800000002</v>
      </c>
      <c r="AB41" s="293"/>
    </row>
    <row r="42" spans="2:40" s="259" customFormat="1" ht="60.75" customHeight="1">
      <c r="B42" s="268"/>
      <c r="C42" s="268"/>
      <c r="D42" s="269"/>
      <c r="E42" s="269"/>
      <c r="F42" s="269"/>
      <c r="G42" s="269"/>
      <c r="H42" s="269"/>
      <c r="I42" s="294" t="s">
        <v>146</v>
      </c>
      <c r="J42" s="294"/>
      <c r="K42" s="294"/>
      <c r="L42" s="294"/>
      <c r="M42" s="295"/>
      <c r="N42" s="294"/>
      <c r="O42" s="294"/>
      <c r="P42" s="296"/>
      <c r="Q42" s="213"/>
      <c r="R42" s="297"/>
      <c r="S42" s="297"/>
      <c r="T42" s="297"/>
      <c r="U42" s="282"/>
      <c r="V42" s="282"/>
      <c r="W42" s="204" t="s">
        <v>147</v>
      </c>
      <c r="X42" s="263"/>
      <c r="Y42" s="263"/>
      <c r="Z42" s="263"/>
      <c r="AA42" s="292"/>
      <c r="AB42" s="293"/>
    </row>
    <row r="43" spans="2:40" s="259" customFormat="1" ht="16.5" customHeight="1">
      <c r="B43" s="884" t="s">
        <v>148</v>
      </c>
      <c r="C43" s="884"/>
      <c r="D43" s="884"/>
      <c r="E43" s="884"/>
      <c r="F43" s="884"/>
      <c r="G43" s="884"/>
      <c r="H43" s="884"/>
      <c r="I43" s="884"/>
      <c r="J43" s="884"/>
      <c r="K43" s="287"/>
      <c r="L43" s="298"/>
      <c r="M43" s="287"/>
      <c r="N43" s="298"/>
      <c r="O43" s="298"/>
      <c r="P43" s="299"/>
      <c r="Q43"/>
      <c r="R43" s="300"/>
      <c r="S43" s="300"/>
      <c r="T43" s="300"/>
      <c r="U43" s="301"/>
      <c r="V43" s="301"/>
      <c r="W43" s="204" t="s">
        <v>149</v>
      </c>
      <c r="X43" s="263"/>
      <c r="Y43" s="263"/>
      <c r="Z43" s="263"/>
    </row>
    <row r="44" spans="2:40" s="259" customFormat="1" ht="21.75" customHeight="1">
      <c r="B44" s="302" t="s">
        <v>150</v>
      </c>
      <c r="C44" s="303"/>
      <c r="D44" s="303"/>
      <c r="E44" s="303"/>
      <c r="F44" s="303"/>
      <c r="G44" s="303"/>
      <c r="H44" s="303"/>
      <c r="I44" s="304"/>
      <c r="J44" s="304"/>
      <c r="K44" s="304"/>
      <c r="L44" s="298"/>
      <c r="M44" s="304"/>
      <c r="N44" s="298"/>
      <c r="O44" s="298"/>
      <c r="P44" s="299"/>
      <c r="Q44"/>
      <c r="R44" s="300"/>
      <c r="S44" s="300"/>
      <c r="T44" s="300"/>
      <c r="U44" s="301"/>
      <c r="V44" s="301"/>
      <c r="W44" s="204" t="s">
        <v>151</v>
      </c>
      <c r="X44" s="263"/>
      <c r="Y44" s="263"/>
      <c r="Z44" s="263"/>
    </row>
    <row r="45" spans="2:40" s="259" customFormat="1" ht="15.75">
      <c r="B45" s="268"/>
      <c r="C45" s="268"/>
      <c r="D45" s="269"/>
      <c r="E45" s="269"/>
      <c r="F45" s="269"/>
      <c r="G45" s="269"/>
      <c r="H45" s="269"/>
      <c r="I45" s="885"/>
      <c r="J45" s="885"/>
      <c r="K45" s="885"/>
      <c r="L45" s="885"/>
      <c r="M45" s="885"/>
      <c r="N45" s="885"/>
      <c r="O45" s="885"/>
      <c r="P45" s="885"/>
      <c r="Q45" s="885"/>
      <c r="R45" s="885"/>
      <c r="S45" s="885"/>
      <c r="T45" s="885"/>
      <c r="U45" s="885"/>
      <c r="V45" s="305"/>
      <c r="W45" s="225">
        <f>U30</f>
        <v>35.670999999999999</v>
      </c>
      <c r="X45" s="263"/>
      <c r="Y45" s="263"/>
      <c r="Z45" s="263"/>
    </row>
    <row r="46" spans="2:40" s="259" customFormat="1" ht="21.75" customHeight="1">
      <c r="B46" s="268"/>
      <c r="C46" s="268"/>
      <c r="D46" s="269"/>
      <c r="E46" s="269"/>
      <c r="F46" s="269"/>
      <c r="G46" s="269"/>
      <c r="H46" s="269"/>
      <c r="I46" s="306"/>
      <c r="J46" s="271"/>
      <c r="K46" s="306"/>
      <c r="L46" s="307"/>
      <c r="M46" s="308"/>
      <c r="N46" s="309"/>
      <c r="O46" s="310"/>
      <c r="P46" s="310"/>
      <c r="Q46" s="306"/>
      <c r="R46" s="306"/>
      <c r="S46" s="306"/>
      <c r="T46" s="306"/>
      <c r="U46" s="203"/>
      <c r="V46" s="203"/>
      <c r="W46" s="225">
        <f>U42+U43+U44+W45</f>
        <v>35.670999999999999</v>
      </c>
      <c r="X46" s="263"/>
      <c r="Y46" s="263"/>
      <c r="Z46" s="263"/>
    </row>
    <row r="47" spans="2:40" s="259" customFormat="1" ht="21.75" customHeight="1">
      <c r="B47" s="268"/>
      <c r="C47" s="268"/>
      <c r="D47" s="269"/>
      <c r="E47" s="269"/>
      <c r="F47" s="269"/>
      <c r="G47" s="269"/>
      <c r="H47" s="269"/>
      <c r="I47" s="311"/>
      <c r="J47" s="312"/>
      <c r="K47" s="311"/>
      <c r="L47" s="313"/>
      <c r="M47" s="311"/>
      <c r="N47" s="314"/>
      <c r="O47" s="315"/>
      <c r="P47" s="315"/>
      <c r="Q47" s="269"/>
      <c r="R47" s="269"/>
      <c r="S47" s="269"/>
      <c r="T47" s="316"/>
      <c r="U47" s="288"/>
      <c r="V47" s="317">
        <f>U33+U29</f>
        <v>7623.3739999999998</v>
      </c>
      <c r="W47" s="225"/>
      <c r="X47" s="263"/>
      <c r="Y47" s="263"/>
      <c r="Z47" s="263"/>
    </row>
    <row r="48" spans="2:40">
      <c r="L48" s="318"/>
    </row>
    <row r="49" spans="2:29">
      <c r="B49" s="319"/>
      <c r="C49" s="319"/>
      <c r="D49" s="320"/>
      <c r="E49" s="320"/>
      <c r="F49" s="320"/>
      <c r="G49" s="320"/>
      <c r="H49" s="320"/>
      <c r="I49" s="321"/>
      <c r="J49" s="321"/>
      <c r="K49" s="321"/>
      <c r="L49" s="322"/>
      <c r="M49" s="321"/>
      <c r="N49" s="323"/>
      <c r="O49" s="323"/>
      <c r="P49" s="324"/>
      <c r="Q49" s="325"/>
      <c r="R49" s="325"/>
      <c r="S49" s="325"/>
      <c r="T49" s="326"/>
      <c r="U49" s="327"/>
      <c r="V49" s="328"/>
    </row>
    <row r="50" spans="2:29">
      <c r="B50" s="319"/>
      <c r="C50" s="329"/>
      <c r="D50" s="319"/>
      <c r="E50" s="319"/>
      <c r="F50" s="319"/>
      <c r="G50" s="319"/>
      <c r="H50" s="319"/>
      <c r="I50" s="330"/>
      <c r="J50" s="330"/>
      <c r="K50" s="330"/>
      <c r="L50" s="331"/>
      <c r="M50" s="330"/>
      <c r="N50" s="332"/>
      <c r="O50" s="332"/>
      <c r="P50" s="333"/>
      <c r="Q50" s="332"/>
      <c r="R50" s="332"/>
      <c r="S50" s="332"/>
      <c r="T50" s="332"/>
      <c r="U50" s="334"/>
      <c r="V50" s="335"/>
    </row>
    <row r="51" spans="2:29">
      <c r="B51" s="319"/>
      <c r="C51" s="319"/>
      <c r="D51" s="319"/>
      <c r="E51" s="319"/>
      <c r="F51" s="319"/>
      <c r="G51" s="319"/>
      <c r="H51" s="319"/>
      <c r="I51" s="336"/>
      <c r="J51" s="319"/>
      <c r="K51" s="319"/>
      <c r="L51" s="333"/>
      <c r="M51" s="319"/>
      <c r="N51" s="319"/>
      <c r="O51" s="319"/>
      <c r="P51" s="333"/>
      <c r="Q51" s="319"/>
      <c r="R51" s="319"/>
      <c r="S51" s="319"/>
      <c r="T51" s="319"/>
      <c r="U51" s="337"/>
      <c r="V51" s="338"/>
      <c r="AA51" s="339" t="s">
        <v>152</v>
      </c>
    </row>
    <row r="52" spans="2:29">
      <c r="B52" s="340"/>
      <c r="C52" s="319"/>
      <c r="D52" s="321"/>
      <c r="E52" s="321"/>
      <c r="F52" s="321"/>
      <c r="G52" s="321"/>
      <c r="H52" s="321"/>
      <c r="I52" s="341"/>
      <c r="J52" s="341"/>
      <c r="K52" s="341"/>
      <c r="L52" s="342"/>
      <c r="M52" s="341"/>
      <c r="N52" s="341"/>
      <c r="O52" s="341"/>
      <c r="P52" s="342"/>
      <c r="Q52" s="341"/>
      <c r="R52" s="341"/>
      <c r="S52" s="341"/>
      <c r="T52" s="341"/>
      <c r="U52" s="343"/>
      <c r="V52" s="344"/>
      <c r="AA52" s="222">
        <f>U52*I51/1000</f>
        <v>0</v>
      </c>
    </row>
    <row r="53" spans="2:29">
      <c r="B53" s="345"/>
      <c r="C53" s="319"/>
      <c r="D53" s="346"/>
      <c r="E53" s="346"/>
      <c r="F53" s="346"/>
      <c r="G53" s="346"/>
      <c r="H53" s="346"/>
      <c r="I53" s="347"/>
      <c r="J53" s="348"/>
      <c r="K53" s="348"/>
      <c r="L53" s="349"/>
      <c r="M53" s="348"/>
      <c r="N53" s="346"/>
      <c r="O53" s="346"/>
      <c r="P53" s="349"/>
      <c r="Q53" s="346"/>
      <c r="R53" s="346"/>
      <c r="S53" s="346"/>
      <c r="T53" s="346"/>
      <c r="U53" s="348"/>
      <c r="V53" s="350"/>
    </row>
    <row r="54" spans="2:29" ht="30" customHeight="1">
      <c r="B54" s="351"/>
      <c r="C54" s="352"/>
      <c r="D54" s="353"/>
      <c r="E54" s="353"/>
      <c r="F54" s="353"/>
      <c r="G54" s="353"/>
      <c r="H54" s="353"/>
      <c r="I54" s="354"/>
      <c r="J54" s="354"/>
      <c r="K54" s="354"/>
      <c r="L54" s="355"/>
      <c r="M54" s="354"/>
      <c r="N54" s="356"/>
      <c r="O54" s="356"/>
      <c r="P54" s="355"/>
      <c r="Q54" s="357"/>
      <c r="R54" s="354"/>
      <c r="S54" s="354"/>
      <c r="T54" s="354"/>
      <c r="U54" s="301"/>
      <c r="V54" s="358"/>
      <c r="W54" s="359"/>
      <c r="X54" s="359"/>
      <c r="Y54" s="359"/>
      <c r="Z54" s="359"/>
      <c r="AA54" s="360"/>
      <c r="AB54" s="361"/>
      <c r="AC54" s="361"/>
    </row>
    <row r="55" spans="2:29" ht="23.25" customHeight="1">
      <c r="B55" s="351"/>
      <c r="C55" s="352"/>
      <c r="D55" s="362"/>
      <c r="E55" s="362"/>
      <c r="F55" s="362"/>
      <c r="G55" s="362"/>
      <c r="H55" s="362"/>
      <c r="I55" s="363"/>
      <c r="J55" s="363"/>
      <c r="K55" s="363"/>
      <c r="L55" s="364"/>
      <c r="M55" s="363"/>
      <c r="N55" s="365"/>
      <c r="O55" s="365"/>
      <c r="P55" s="364"/>
      <c r="Q55" s="366"/>
      <c r="R55" s="363"/>
      <c r="S55" s="363"/>
      <c r="T55" s="363"/>
      <c r="U55" s="367"/>
      <c r="V55" s="368"/>
      <c r="W55" s="369"/>
      <c r="X55" s="361"/>
      <c r="Y55" s="361"/>
      <c r="Z55" s="361"/>
      <c r="AA55" s="361"/>
      <c r="AB55" s="370"/>
      <c r="AC55" s="361"/>
    </row>
    <row r="56" spans="2:29" ht="23.25" customHeight="1">
      <c r="B56" s="351"/>
      <c r="C56" s="363"/>
      <c r="D56" s="362"/>
      <c r="E56" s="362"/>
      <c r="F56" s="362"/>
      <c r="G56" s="362"/>
      <c r="H56" s="362"/>
      <c r="I56" s="371"/>
      <c r="J56" s="371"/>
      <c r="K56" s="371"/>
      <c r="L56" s="372"/>
      <c r="M56" s="371"/>
      <c r="N56" s="349"/>
      <c r="O56" s="371"/>
      <c r="P56" s="372"/>
      <c r="Q56" s="349"/>
      <c r="R56" s="371"/>
      <c r="S56" s="371"/>
      <c r="T56" s="371"/>
      <c r="U56" s="373"/>
      <c r="V56" s="374"/>
      <c r="W56" s="369"/>
      <c r="X56" s="361"/>
      <c r="Y56" s="361"/>
      <c r="Z56" s="361"/>
      <c r="AA56" s="361"/>
      <c r="AB56" s="361"/>
      <c r="AC56" s="361"/>
    </row>
    <row r="57" spans="2:29" ht="21" customHeight="1">
      <c r="B57" s="351"/>
      <c r="C57" s="375"/>
      <c r="D57" s="375"/>
      <c r="E57" s="375"/>
      <c r="F57" s="375"/>
      <c r="G57" s="375"/>
      <c r="H57" s="375"/>
      <c r="I57" s="376"/>
      <c r="J57" s="376"/>
      <c r="K57" s="376"/>
      <c r="L57" s="377"/>
      <c r="M57" s="376"/>
      <c r="N57" s="377"/>
      <c r="O57" s="377"/>
      <c r="P57" s="377"/>
      <c r="Q57" s="377"/>
      <c r="R57" s="377"/>
      <c r="S57" s="377"/>
      <c r="T57" s="377"/>
      <c r="U57" s="349"/>
      <c r="V57" s="349"/>
      <c r="W57" s="166"/>
      <c r="X57" s="164"/>
      <c r="Y57" s="164"/>
      <c r="Z57" s="164"/>
    </row>
    <row r="58" spans="2:29">
      <c r="B58" s="378"/>
      <c r="C58" s="375"/>
      <c r="D58" s="375"/>
      <c r="E58" s="375"/>
      <c r="F58" s="375"/>
      <c r="G58" s="375"/>
      <c r="H58" s="375"/>
      <c r="I58" s="379"/>
      <c r="J58" s="379"/>
      <c r="K58" s="379"/>
      <c r="L58" s="375"/>
      <c r="M58" s="375"/>
      <c r="N58" s="380"/>
      <c r="O58" s="381"/>
      <c r="P58" s="382"/>
      <c r="Q58" s="383"/>
      <c r="R58" s="381"/>
      <c r="S58" s="381"/>
      <c r="T58" s="381"/>
      <c r="U58" s="362"/>
      <c r="V58" s="369"/>
      <c r="W58" s="166"/>
      <c r="X58" s="164"/>
      <c r="Y58" s="164"/>
      <c r="Z58" s="164"/>
    </row>
    <row r="59" spans="2:29">
      <c r="B59" s="384"/>
      <c r="C59" s="385"/>
      <c r="D59" s="385"/>
      <c r="E59" s="385"/>
      <c r="F59" s="385"/>
      <c r="G59" s="385"/>
      <c r="H59" s="385"/>
      <c r="I59" s="386"/>
      <c r="J59" s="386"/>
      <c r="K59" s="386"/>
      <c r="L59" s="385"/>
      <c r="M59" s="386"/>
      <c r="N59" s="387"/>
      <c r="O59" s="300"/>
      <c r="P59" s="299"/>
      <c r="Q59" s="388"/>
      <c r="R59" s="300"/>
      <c r="S59" s="300"/>
      <c r="T59" s="300"/>
      <c r="U59" s="389"/>
      <c r="V59" s="389"/>
      <c r="W59" s="166"/>
      <c r="X59" s="164"/>
      <c r="Y59" s="164"/>
      <c r="Z59" s="164"/>
    </row>
    <row r="60" spans="2:29">
      <c r="B60" s="384"/>
      <c r="C60" s="385"/>
      <c r="D60" s="385"/>
      <c r="E60" s="385"/>
      <c r="F60" s="385"/>
      <c r="G60" s="385"/>
      <c r="H60" s="385"/>
      <c r="I60" s="386"/>
      <c r="J60" s="386"/>
      <c r="K60" s="386"/>
      <c r="L60" s="385"/>
      <c r="M60" s="385"/>
      <c r="N60" s="387"/>
      <c r="O60" s="300"/>
      <c r="P60" s="299"/>
      <c r="Q60" s="388"/>
      <c r="R60" s="300"/>
      <c r="S60" s="300"/>
      <c r="T60" s="300"/>
      <c r="U60" s="369"/>
      <c r="V60" s="369"/>
      <c r="W60" s="166"/>
      <c r="X60" s="164"/>
      <c r="Y60" s="164"/>
      <c r="Z60" s="164"/>
    </row>
    <row r="61" spans="2:29" ht="40.5" customHeight="1">
      <c r="B61" s="384"/>
      <c r="C61" s="385"/>
      <c r="D61" s="385"/>
      <c r="E61" s="385"/>
      <c r="F61" s="385"/>
      <c r="G61" s="385"/>
      <c r="H61" s="385"/>
      <c r="I61" s="386"/>
      <c r="J61" s="386"/>
      <c r="K61" s="386"/>
      <c r="L61" s="385"/>
      <c r="M61" s="385"/>
      <c r="N61" s="387"/>
      <c r="O61" s="300"/>
      <c r="P61" s="299"/>
      <c r="Q61" s="388"/>
      <c r="R61" s="300"/>
      <c r="S61" s="300"/>
      <c r="T61" s="300"/>
      <c r="U61" s="369"/>
      <c r="V61" s="369"/>
      <c r="W61" s="166"/>
      <c r="X61" s="164"/>
      <c r="Y61" s="164"/>
      <c r="Z61" s="164"/>
    </row>
    <row r="62" spans="2:29" ht="18.75">
      <c r="B62" s="384"/>
      <c r="C62" s="385"/>
      <c r="D62" s="385"/>
      <c r="E62" s="385"/>
      <c r="F62" s="385"/>
      <c r="G62" s="385"/>
      <c r="H62" s="385"/>
      <c r="I62" s="298"/>
      <c r="J62" s="298"/>
      <c r="K62" s="298"/>
      <c r="L62" s="298"/>
      <c r="M62" s="298"/>
      <c r="N62" s="298"/>
      <c r="O62" s="298"/>
      <c r="P62" s="299"/>
      <c r="R62" s="300"/>
      <c r="S62" s="300"/>
      <c r="T62" s="300"/>
    </row>
    <row r="63" spans="2:29" ht="18.75">
      <c r="B63" s="384"/>
      <c r="C63" s="385"/>
      <c r="D63" s="385"/>
      <c r="E63" s="385"/>
      <c r="F63" s="385"/>
      <c r="G63" s="385"/>
      <c r="H63" s="385"/>
      <c r="I63" s="390"/>
      <c r="J63" s="390"/>
      <c r="K63" s="390"/>
      <c r="L63" s="390"/>
      <c r="M63" s="390"/>
      <c r="N63" s="390"/>
      <c r="O63" s="390"/>
      <c r="P63" s="299"/>
      <c r="Q63" s="391"/>
      <c r="R63" s="300"/>
      <c r="S63" s="300"/>
      <c r="T63" s="300"/>
    </row>
    <row r="64" spans="2:29" ht="9.75" customHeight="1">
      <c r="K64" s="385"/>
      <c r="L64" s="385"/>
      <c r="M64" s="385"/>
      <c r="N64" s="387"/>
      <c r="O64" s="300"/>
      <c r="P64" s="299"/>
      <c r="Q64" s="388"/>
      <c r="R64" s="300"/>
      <c r="S64" s="300"/>
      <c r="T64" s="300"/>
    </row>
    <row r="65" spans="2:26">
      <c r="K65" s="385"/>
      <c r="L65" s="385"/>
      <c r="M65" s="385"/>
      <c r="N65" s="387"/>
      <c r="O65" s="300"/>
      <c r="P65" s="299"/>
      <c r="Q65" s="388"/>
      <c r="R65" s="300"/>
      <c r="S65" s="300"/>
      <c r="T65" s="300"/>
    </row>
    <row r="66" spans="2:26" ht="15">
      <c r="B66" s="884"/>
      <c r="C66" s="884"/>
      <c r="D66" s="884"/>
      <c r="E66" s="884"/>
      <c r="F66" s="884"/>
      <c r="G66" s="884"/>
      <c r="H66" s="884"/>
      <c r="I66" s="884"/>
      <c r="J66" s="884"/>
      <c r="K66" s="385"/>
      <c r="L66" s="385"/>
      <c r="M66" s="385"/>
      <c r="N66" s="387"/>
      <c r="O66" s="300"/>
      <c r="P66" s="299"/>
      <c r="Q66" s="388"/>
      <c r="R66" s="300"/>
      <c r="S66" s="300"/>
      <c r="T66" s="300"/>
    </row>
    <row r="67" spans="2:26" ht="14.25">
      <c r="B67" s="302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92"/>
      <c r="Q67" s="392"/>
      <c r="R67" s="392"/>
      <c r="S67" s="392"/>
      <c r="T67" s="392"/>
      <c r="U67" s="392"/>
      <c r="V67" s="392"/>
    </row>
    <row r="68" spans="2:26" ht="14.25">
      <c r="B68" s="302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92"/>
      <c r="Q68" s="392"/>
      <c r="R68" s="392"/>
      <c r="S68" s="392"/>
      <c r="T68" s="392"/>
      <c r="U68" s="392"/>
      <c r="V68" s="392"/>
    </row>
    <row r="69" spans="2:26" ht="15.75">
      <c r="B69" s="393"/>
      <c r="C69" s="394"/>
      <c r="D69" s="394"/>
      <c r="E69" s="394"/>
      <c r="F69" s="394"/>
      <c r="G69" s="394"/>
      <c r="H69" s="394"/>
      <c r="I69" s="394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886"/>
      <c r="X69" s="395"/>
      <c r="Y69" s="395"/>
      <c r="Z69" s="395"/>
    </row>
    <row r="70" spans="2:26">
      <c r="B70" s="396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7"/>
      <c r="O70" s="300"/>
      <c r="P70" s="299"/>
      <c r="Q70" s="388"/>
      <c r="R70" s="300"/>
      <c r="S70" s="300"/>
      <c r="T70" s="300"/>
      <c r="U70" s="338"/>
      <c r="V70" s="338"/>
      <c r="W70" s="338"/>
    </row>
    <row r="71" spans="2:26">
      <c r="B71" s="396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7"/>
      <c r="O71" s="300"/>
      <c r="P71" s="299"/>
      <c r="Q71" s="388"/>
      <c r="R71" s="300"/>
      <c r="S71" s="300"/>
      <c r="T71" s="300"/>
      <c r="U71" s="338"/>
      <c r="V71" s="338"/>
      <c r="W71" s="338"/>
    </row>
    <row r="72" spans="2:26">
      <c r="B72" s="396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7"/>
      <c r="O72" s="300"/>
      <c r="P72" s="299"/>
      <c r="Q72" s="388"/>
      <c r="R72" s="300"/>
      <c r="S72" s="300"/>
      <c r="T72" s="300"/>
      <c r="U72" s="338"/>
      <c r="V72" s="338"/>
      <c r="W72" s="338"/>
    </row>
    <row r="73" spans="2:26" ht="42" customHeight="1">
      <c r="B73" s="157"/>
      <c r="C73" s="157"/>
      <c r="D73" s="397"/>
      <c r="E73" s="397"/>
      <c r="F73" s="397"/>
      <c r="G73" s="397"/>
      <c r="H73" s="397"/>
      <c r="I73" s="398"/>
      <c r="J73" s="398"/>
      <c r="K73" s="398"/>
      <c r="L73" s="328"/>
      <c r="M73" s="398"/>
      <c r="N73" s="399"/>
      <c r="O73" s="399"/>
      <c r="P73" s="398"/>
      <c r="Q73" s="399"/>
      <c r="R73" s="399"/>
      <c r="S73" s="399"/>
      <c r="T73" s="399"/>
      <c r="U73" s="398"/>
      <c r="V73" s="398"/>
      <c r="W73" s="338"/>
    </row>
    <row r="74" spans="2:26">
      <c r="B74" s="157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7"/>
      <c r="O74" s="300"/>
      <c r="P74" s="299"/>
      <c r="Q74" s="388"/>
      <c r="R74" s="300"/>
      <c r="S74" s="300"/>
      <c r="T74" s="300"/>
      <c r="U74" s="338"/>
      <c r="V74" s="338"/>
      <c r="W74" s="338"/>
    </row>
    <row r="75" spans="2:26">
      <c r="B75" s="157"/>
      <c r="C75" s="385"/>
      <c r="D75" s="385"/>
      <c r="E75" s="385"/>
      <c r="F75" s="385"/>
      <c r="G75" s="385"/>
      <c r="H75" s="385"/>
      <c r="I75" s="400"/>
      <c r="J75" s="385"/>
      <c r="K75" s="385"/>
      <c r="L75" s="385"/>
      <c r="M75" s="385"/>
      <c r="N75" s="387"/>
      <c r="O75" s="300"/>
      <c r="P75" s="299"/>
      <c r="Q75" s="388"/>
      <c r="R75" s="300"/>
      <c r="S75" s="300"/>
      <c r="T75" s="300"/>
      <c r="U75" s="338"/>
      <c r="V75" s="338"/>
      <c r="W75" s="338"/>
    </row>
    <row r="76" spans="2:26">
      <c r="B76" s="401"/>
      <c r="C76" s="385"/>
      <c r="D76" s="398"/>
      <c r="E76" s="398"/>
      <c r="F76" s="398"/>
      <c r="G76" s="398"/>
      <c r="H76" s="398"/>
      <c r="I76" s="385"/>
      <c r="J76" s="385"/>
      <c r="K76" s="385"/>
      <c r="L76" s="385"/>
      <c r="M76" s="385"/>
      <c r="N76" s="387"/>
      <c r="O76" s="300"/>
      <c r="P76" s="300"/>
      <c r="Q76" s="388"/>
      <c r="R76" s="300"/>
      <c r="S76" s="300"/>
      <c r="T76" s="300"/>
      <c r="U76" s="385"/>
      <c r="V76" s="385"/>
      <c r="W76" s="338"/>
    </row>
    <row r="77" spans="2:26">
      <c r="B77" s="345"/>
      <c r="C77" s="385"/>
      <c r="D77" s="346"/>
      <c r="E77" s="346"/>
      <c r="F77" s="346"/>
      <c r="G77" s="346"/>
      <c r="H77" s="346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3"/>
      <c r="W77" s="338"/>
    </row>
    <row r="78" spans="2:26">
      <c r="B78" s="404"/>
      <c r="C78" s="385"/>
      <c r="D78" s="405"/>
      <c r="E78" s="405"/>
      <c r="F78" s="405"/>
      <c r="G78" s="405"/>
      <c r="H78" s="405"/>
      <c r="I78" s="385"/>
      <c r="J78" s="385"/>
      <c r="K78" s="385"/>
      <c r="L78" s="406"/>
      <c r="M78" s="385"/>
      <c r="N78" s="407"/>
      <c r="O78" s="407"/>
      <c r="P78" s="299"/>
      <c r="Q78" s="388"/>
      <c r="R78" s="300"/>
      <c r="S78" s="300"/>
      <c r="T78" s="300"/>
      <c r="U78" s="374"/>
      <c r="V78" s="374"/>
      <c r="W78" s="338"/>
    </row>
    <row r="79" spans="2:26" ht="12.75" customHeight="1">
      <c r="B79" s="408"/>
      <c r="C79" s="385"/>
      <c r="D79" s="409"/>
      <c r="E79" s="409"/>
      <c r="F79" s="409"/>
      <c r="G79" s="409"/>
      <c r="H79" s="409"/>
      <c r="I79" s="385"/>
      <c r="J79" s="385"/>
      <c r="K79" s="385"/>
      <c r="L79" s="406"/>
      <c r="M79" s="385"/>
      <c r="N79" s="407"/>
      <c r="O79" s="407"/>
      <c r="P79" s="299"/>
      <c r="Q79" s="388"/>
      <c r="R79" s="300"/>
      <c r="S79" s="300"/>
      <c r="T79" s="300"/>
      <c r="U79" s="374"/>
      <c r="V79" s="374"/>
      <c r="W79" s="338"/>
    </row>
    <row r="80" spans="2:26" ht="16.5" customHeight="1">
      <c r="B80" s="408"/>
      <c r="C80" s="385"/>
      <c r="D80" s="409"/>
      <c r="E80" s="409"/>
      <c r="F80" s="409"/>
      <c r="G80" s="409"/>
      <c r="H80" s="409"/>
      <c r="I80" s="385"/>
      <c r="J80" s="385"/>
      <c r="K80" s="385"/>
      <c r="L80" s="406"/>
      <c r="M80" s="385"/>
      <c r="N80" s="410"/>
      <c r="O80" s="410"/>
      <c r="P80" s="299"/>
      <c r="Q80" s="388"/>
      <c r="R80" s="300"/>
      <c r="S80" s="300"/>
      <c r="T80" s="300"/>
      <c r="U80" s="374"/>
      <c r="V80" s="374"/>
      <c r="W80" s="338"/>
    </row>
    <row r="81" spans="2:26" ht="16.5" customHeight="1">
      <c r="B81" s="408"/>
      <c r="C81" s="385"/>
      <c r="D81" s="385"/>
      <c r="E81" s="385"/>
      <c r="F81" s="385"/>
      <c r="G81" s="385"/>
      <c r="H81" s="385"/>
      <c r="I81" s="411"/>
      <c r="J81" s="411"/>
      <c r="K81" s="411"/>
      <c r="L81" s="411"/>
      <c r="M81" s="411"/>
      <c r="N81" s="387"/>
      <c r="O81" s="387"/>
      <c r="P81" s="412"/>
      <c r="Q81" s="388"/>
      <c r="R81" s="387"/>
      <c r="S81" s="387"/>
      <c r="T81" s="387"/>
      <c r="U81" s="413"/>
      <c r="V81" s="413"/>
      <c r="W81" s="338"/>
    </row>
    <row r="82" spans="2:26">
      <c r="B82" s="396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7"/>
      <c r="O82" s="300"/>
      <c r="P82" s="299"/>
      <c r="Q82" s="388"/>
      <c r="R82" s="300"/>
      <c r="S82" s="300"/>
      <c r="T82" s="300"/>
      <c r="U82" s="338"/>
      <c r="V82" s="338"/>
      <c r="W82" s="338"/>
    </row>
    <row r="83" spans="2:26">
      <c r="B83" s="396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7"/>
      <c r="O83" s="300"/>
      <c r="P83" s="299"/>
      <c r="Q83" s="388"/>
      <c r="R83" s="300"/>
      <c r="S83" s="300"/>
      <c r="T83" s="300"/>
      <c r="U83" s="338"/>
      <c r="V83" s="338"/>
    </row>
    <row r="84" spans="2:26">
      <c r="B84" s="396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7"/>
      <c r="O84" s="300"/>
      <c r="P84" s="299"/>
      <c r="Q84" s="388"/>
      <c r="R84" s="300"/>
      <c r="S84" s="300"/>
      <c r="T84" s="300"/>
      <c r="U84" s="338"/>
      <c r="V84" s="338"/>
    </row>
    <row r="85" spans="2:26" ht="15.75" customHeight="1">
      <c r="B85" s="396"/>
      <c r="C85" s="385"/>
      <c r="D85" s="385"/>
      <c r="E85" s="385"/>
      <c r="F85" s="385"/>
      <c r="G85" s="385"/>
      <c r="H85" s="385"/>
      <c r="I85" s="385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395"/>
      <c r="W85" s="414"/>
      <c r="X85" s="315"/>
      <c r="Y85" s="315"/>
      <c r="Z85" s="315"/>
    </row>
    <row r="86" spans="2:26">
      <c r="B86" s="396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7"/>
      <c r="O86" s="300"/>
      <c r="P86" s="299"/>
      <c r="Q86" s="388"/>
      <c r="R86" s="300"/>
      <c r="S86" s="300"/>
      <c r="T86" s="300"/>
      <c r="U86" s="338"/>
      <c r="V86" s="338"/>
    </row>
    <row r="87" spans="2:26">
      <c r="B87" s="396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7"/>
      <c r="O87" s="300"/>
      <c r="P87" s="299"/>
      <c r="Q87" s="388"/>
      <c r="R87" s="300"/>
      <c r="S87" s="300"/>
      <c r="T87" s="300"/>
    </row>
    <row r="88" spans="2:26">
      <c r="B88" s="319"/>
      <c r="C88" s="375"/>
      <c r="D88" s="320"/>
      <c r="E88" s="320"/>
      <c r="F88" s="320"/>
      <c r="G88" s="320"/>
      <c r="H88" s="320"/>
      <c r="I88" s="321"/>
      <c r="J88" s="321"/>
      <c r="K88" s="321"/>
      <c r="L88" s="327"/>
      <c r="M88" s="321"/>
      <c r="N88" s="323"/>
      <c r="O88" s="323"/>
      <c r="P88" s="321"/>
      <c r="Q88" s="323"/>
      <c r="R88" s="323"/>
      <c r="S88" s="323"/>
      <c r="T88" s="323"/>
      <c r="U88" s="321"/>
      <c r="V88" s="398"/>
    </row>
    <row r="89" spans="2:26">
      <c r="B89" s="319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80"/>
      <c r="O89" s="381"/>
      <c r="P89" s="382"/>
      <c r="Q89" s="383"/>
      <c r="R89" s="381"/>
      <c r="S89" s="381"/>
      <c r="T89" s="381"/>
      <c r="U89" s="337"/>
      <c r="V89" s="338"/>
    </row>
    <row r="90" spans="2:26">
      <c r="B90" s="319"/>
      <c r="C90" s="375"/>
      <c r="D90" s="375"/>
      <c r="E90" s="375"/>
      <c r="F90" s="375"/>
      <c r="G90" s="375"/>
      <c r="H90" s="375"/>
      <c r="I90" s="415"/>
      <c r="J90" s="375"/>
      <c r="K90" s="375"/>
      <c r="L90" s="375"/>
      <c r="M90" s="375"/>
      <c r="N90" s="380"/>
      <c r="O90" s="381"/>
      <c r="P90" s="382"/>
      <c r="Q90" s="383"/>
      <c r="R90" s="381"/>
      <c r="S90" s="381"/>
      <c r="T90" s="381"/>
      <c r="U90" s="337"/>
      <c r="V90" s="338"/>
    </row>
    <row r="91" spans="2:26">
      <c r="B91" s="416"/>
      <c r="C91" s="375"/>
      <c r="D91" s="321"/>
      <c r="E91" s="321"/>
      <c r="F91" s="321"/>
      <c r="G91" s="321"/>
      <c r="H91" s="321"/>
      <c r="I91" s="375"/>
      <c r="J91" s="375"/>
      <c r="K91" s="375"/>
      <c r="L91" s="375"/>
      <c r="M91" s="375"/>
      <c r="N91" s="380"/>
      <c r="O91" s="381"/>
      <c r="P91" s="381"/>
      <c r="Q91" s="383"/>
      <c r="R91" s="381"/>
      <c r="S91" s="381"/>
      <c r="T91" s="381"/>
      <c r="U91" s="417"/>
      <c r="V91" s="418"/>
    </row>
    <row r="92" spans="2:26">
      <c r="B92" s="345"/>
      <c r="C92" s="375"/>
      <c r="D92" s="346"/>
      <c r="E92" s="346"/>
      <c r="F92" s="346"/>
      <c r="G92" s="346"/>
      <c r="H92" s="346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3"/>
    </row>
    <row r="93" spans="2:26">
      <c r="B93" s="419"/>
      <c r="C93" s="375"/>
      <c r="D93" s="353"/>
      <c r="E93" s="353"/>
      <c r="F93" s="353"/>
      <c r="G93" s="353"/>
      <c r="H93" s="353"/>
      <c r="I93" s="375"/>
      <c r="J93" s="375"/>
      <c r="K93" s="375"/>
      <c r="L93" s="375"/>
      <c r="M93" s="375"/>
      <c r="N93" s="380"/>
      <c r="O93" s="381"/>
      <c r="P93" s="382"/>
      <c r="Q93" s="383"/>
      <c r="R93" s="381"/>
      <c r="S93" s="381"/>
      <c r="T93" s="381"/>
      <c r="U93" s="373"/>
      <c r="V93" s="374"/>
    </row>
    <row r="94" spans="2:26">
      <c r="B94" s="420"/>
      <c r="C94" s="375"/>
      <c r="D94" s="362"/>
      <c r="E94" s="362"/>
      <c r="F94" s="362"/>
      <c r="G94" s="362"/>
      <c r="H94" s="362"/>
      <c r="I94" s="375"/>
      <c r="J94" s="375"/>
      <c r="K94" s="375"/>
      <c r="L94" s="421"/>
      <c r="M94" s="375"/>
      <c r="N94" s="422"/>
      <c r="O94" s="422"/>
      <c r="P94" s="423"/>
      <c r="Q94" s="383"/>
      <c r="R94" s="381"/>
      <c r="S94" s="381"/>
      <c r="T94" s="381"/>
      <c r="U94" s="373"/>
      <c r="V94" s="374"/>
    </row>
    <row r="95" spans="2:26">
      <c r="B95" s="420"/>
      <c r="C95" s="375"/>
      <c r="D95" s="362"/>
      <c r="E95" s="362"/>
      <c r="F95" s="362"/>
      <c r="G95" s="362"/>
      <c r="H95" s="362"/>
      <c r="I95" s="375"/>
      <c r="J95" s="375"/>
      <c r="K95" s="375"/>
      <c r="L95" s="375"/>
      <c r="M95" s="375"/>
      <c r="N95" s="380"/>
      <c r="O95" s="381"/>
      <c r="P95" s="382"/>
      <c r="Q95" s="383"/>
      <c r="R95" s="381"/>
      <c r="S95" s="381"/>
      <c r="T95" s="381"/>
      <c r="U95" s="373"/>
      <c r="V95" s="374"/>
    </row>
    <row r="96" spans="2:26">
      <c r="B96" s="420"/>
      <c r="C96" s="375"/>
      <c r="D96" s="375"/>
      <c r="E96" s="375"/>
      <c r="F96" s="375"/>
      <c r="G96" s="375"/>
      <c r="H96" s="375"/>
      <c r="I96" s="402"/>
      <c r="J96" s="402"/>
      <c r="K96" s="402"/>
      <c r="L96" s="402"/>
      <c r="M96" s="402"/>
      <c r="N96" s="380"/>
      <c r="O96" s="380"/>
      <c r="P96" s="424"/>
      <c r="Q96" s="383"/>
      <c r="R96" s="380"/>
      <c r="S96" s="380"/>
      <c r="T96" s="380"/>
      <c r="U96" s="425"/>
      <c r="V96" s="413"/>
    </row>
    <row r="97" spans="2:28">
      <c r="B97" s="426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7"/>
      <c r="O97" s="300"/>
      <c r="P97" s="299"/>
      <c r="Q97" s="388"/>
      <c r="R97" s="300"/>
      <c r="S97" s="300"/>
      <c r="T97" s="300"/>
    </row>
    <row r="98" spans="2:28" ht="15.75">
      <c r="B98" s="887"/>
      <c r="C98" s="887"/>
      <c r="D98" s="887"/>
      <c r="E98" s="887"/>
      <c r="F98" s="887"/>
      <c r="G98" s="887"/>
      <c r="H98" s="887"/>
      <c r="I98" s="887"/>
      <c r="J98" s="887"/>
      <c r="K98" s="887"/>
      <c r="L98" s="887"/>
      <c r="M98" s="887"/>
      <c r="N98" s="887"/>
      <c r="O98" s="887"/>
      <c r="P98" s="887"/>
      <c r="Q98" s="887"/>
      <c r="R98" s="887"/>
      <c r="S98" s="887"/>
      <c r="T98" s="887"/>
      <c r="U98" s="887"/>
      <c r="V98" s="427"/>
    </row>
    <row r="99" spans="2:28" ht="15.75">
      <c r="B99" s="896"/>
      <c r="C99" s="896"/>
      <c r="D99" s="896"/>
      <c r="E99" s="896"/>
      <c r="F99" s="896"/>
      <c r="G99" s="896"/>
      <c r="H99" s="896"/>
      <c r="I99" s="896"/>
      <c r="J99" s="896"/>
      <c r="K99" s="896"/>
      <c r="L99" s="896"/>
      <c r="M99" s="896"/>
      <c r="N99" s="896"/>
      <c r="O99" s="896"/>
      <c r="P99" s="896"/>
      <c r="Q99" s="896"/>
      <c r="R99" s="896"/>
      <c r="S99" s="896"/>
      <c r="T99" s="896"/>
      <c r="U99" s="896"/>
      <c r="V99" s="428"/>
    </row>
    <row r="100" spans="2:28" ht="18" customHeight="1">
      <c r="B100" s="429"/>
      <c r="C100" s="430"/>
      <c r="D100" s="887"/>
      <c r="E100" s="887"/>
      <c r="F100" s="887"/>
      <c r="G100" s="887"/>
      <c r="H100" s="887"/>
      <c r="I100" s="887"/>
      <c r="J100" s="887"/>
      <c r="K100" s="430"/>
      <c r="L100" s="431"/>
      <c r="M100" s="431"/>
      <c r="N100" s="896"/>
      <c r="O100" s="896"/>
      <c r="P100" s="430"/>
      <c r="Q100" s="430"/>
      <c r="R100" s="430"/>
      <c r="S100" s="430"/>
      <c r="T100" s="430"/>
      <c r="U100" s="430"/>
      <c r="V100" s="430"/>
      <c r="X100" s="432">
        <f>D109-D111</f>
        <v>0</v>
      </c>
      <c r="Y100" t="s">
        <v>153</v>
      </c>
    </row>
    <row r="101" spans="2:28" ht="21.75" customHeight="1">
      <c r="B101" s="433"/>
      <c r="C101" s="406"/>
      <c r="D101" s="406"/>
      <c r="E101" s="406"/>
      <c r="F101" s="406"/>
      <c r="G101" s="406"/>
      <c r="H101" s="406"/>
      <c r="I101" s="434"/>
      <c r="J101" s="435"/>
      <c r="K101" s="406"/>
      <c r="L101" s="436"/>
      <c r="M101" s="437"/>
      <c r="N101" s="897"/>
      <c r="O101" s="897"/>
      <c r="P101" s="438"/>
      <c r="Q101" s="388"/>
      <c r="R101" s="300"/>
      <c r="S101" s="300"/>
      <c r="T101" s="300"/>
      <c r="U101" s="166"/>
      <c r="Y101" s="16">
        <f>6205.9+14580490.66</f>
        <v>14586696.560000001</v>
      </c>
    </row>
    <row r="102" spans="2:28" s="442" customFormat="1" ht="44.25" customHeight="1">
      <c r="B102" s="898"/>
      <c r="C102" s="898"/>
      <c r="D102" s="899"/>
      <c r="E102" s="899"/>
      <c r="F102" s="899"/>
      <c r="G102" s="899"/>
      <c r="H102" s="899"/>
      <c r="I102" s="899"/>
      <c r="J102" s="439"/>
      <c r="K102" s="439"/>
      <c r="L102" s="439"/>
      <c r="M102" s="439"/>
      <c r="N102" s="440"/>
      <c r="O102" s="440"/>
      <c r="P102" s="440"/>
      <c r="Q102" s="440"/>
      <c r="R102" s="440"/>
      <c r="S102" s="440"/>
      <c r="T102" s="440"/>
      <c r="U102" s="439"/>
      <c r="V102" s="176"/>
      <c r="W102" s="441" t="s">
        <v>154</v>
      </c>
      <c r="X102" s="441"/>
      <c r="Y102" s="441"/>
      <c r="Z102" s="441"/>
    </row>
    <row r="103" spans="2:28" ht="18" customHeight="1">
      <c r="B103" s="891"/>
      <c r="C103" s="891"/>
      <c r="D103" s="892"/>
      <c r="E103" s="892"/>
      <c r="F103" s="892"/>
      <c r="G103" s="892"/>
      <c r="H103" s="892"/>
      <c r="I103" s="892"/>
      <c r="J103" s="351"/>
      <c r="K103" s="351"/>
      <c r="L103" s="351"/>
      <c r="M103" s="351"/>
      <c r="N103" s="443"/>
      <c r="O103" s="443"/>
      <c r="P103" s="444"/>
      <c r="Q103" s="445"/>
      <c r="R103" s="445"/>
      <c r="S103" s="445"/>
      <c r="T103" s="444"/>
      <c r="U103" s="351"/>
      <c r="V103" s="446">
        <f>V104-U104</f>
        <v>143167.46900000001</v>
      </c>
    </row>
    <row r="104" spans="2:28" s="199" customFormat="1">
      <c r="B104" s="893"/>
      <c r="C104" s="893"/>
      <c r="D104" s="894"/>
      <c r="E104" s="894"/>
      <c r="F104" s="894"/>
      <c r="G104" s="894"/>
      <c r="H104" s="894"/>
      <c r="I104" s="894"/>
      <c r="J104" s="447"/>
      <c r="K104" s="447"/>
      <c r="L104" s="447"/>
      <c r="M104" s="447"/>
      <c r="N104" s="448"/>
      <c r="O104" s="448"/>
      <c r="P104" s="448"/>
      <c r="Q104" s="449"/>
      <c r="R104" s="448"/>
      <c r="S104" s="448"/>
      <c r="T104" s="448"/>
      <c r="U104" s="450"/>
      <c r="V104" s="317">
        <f>'[3]год (2)'!L36-'[3]год (2)'!L14-'[3]год (2)'!L29</f>
        <v>143167.46900000001</v>
      </c>
      <c r="W104" s="204"/>
    </row>
    <row r="105" spans="2:28" s="454" customFormat="1" ht="15.75" customHeight="1">
      <c r="B105" s="895"/>
      <c r="C105" s="895"/>
      <c r="D105" s="892"/>
      <c r="E105" s="892"/>
      <c r="F105" s="892"/>
      <c r="G105" s="892"/>
      <c r="H105" s="892"/>
      <c r="I105" s="892"/>
      <c r="J105" s="341"/>
      <c r="K105" s="341"/>
      <c r="L105" s="341"/>
      <c r="M105" s="341"/>
      <c r="N105" s="451"/>
      <c r="O105" s="451"/>
      <c r="P105" s="451"/>
      <c r="Q105" s="451"/>
      <c r="R105" s="451"/>
      <c r="S105" s="451"/>
      <c r="T105" s="451"/>
      <c r="U105" s="451"/>
      <c r="V105" s="317">
        <f>[3]год!I36</f>
        <v>123245.973</v>
      </c>
      <c r="W105" s="452">
        <f>U107+U109</f>
        <v>0</v>
      </c>
      <c r="X105" s="453">
        <f>D105-D111</f>
        <v>0</v>
      </c>
    </row>
    <row r="106" spans="2:28" s="463" customFormat="1" ht="14.25" customHeight="1">
      <c r="B106" s="904"/>
      <c r="C106" s="905"/>
      <c r="D106" s="906"/>
      <c r="E106" s="906"/>
      <c r="F106" s="906"/>
      <c r="G106" s="906"/>
      <c r="H106" s="906"/>
      <c r="I106" s="906"/>
      <c r="J106" s="455"/>
      <c r="K106" s="456"/>
      <c r="L106" s="456"/>
      <c r="M106" s="456"/>
      <c r="N106" s="457"/>
      <c r="O106" s="457"/>
      <c r="P106" s="457"/>
      <c r="Q106" s="458"/>
      <c r="R106" s="457"/>
      <c r="S106" s="457"/>
      <c r="T106" s="457"/>
      <c r="U106" s="459"/>
      <c r="V106" s="460"/>
      <c r="W106" s="461" t="e">
        <f>U105/D105</f>
        <v>#DIV/0!</v>
      </c>
      <c r="X106" s="462"/>
      <c r="Y106" s="462"/>
      <c r="Z106" s="462"/>
      <c r="AB106" s="464"/>
    </row>
    <row r="107" spans="2:28" s="199" customFormat="1" ht="15.75" customHeight="1">
      <c r="B107" s="900"/>
      <c r="C107" s="900"/>
      <c r="D107" s="901"/>
      <c r="E107" s="901"/>
      <c r="F107" s="901"/>
      <c r="G107" s="901"/>
      <c r="H107" s="901"/>
      <c r="I107" s="90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465"/>
      <c r="V107" s="466">
        <f>[3]год!G36</f>
        <v>57354.25</v>
      </c>
      <c r="W107" s="467"/>
      <c r="AB107" s="468"/>
    </row>
    <row r="108" spans="2:28" s="463" customFormat="1" ht="15.75" customHeight="1">
      <c r="B108" s="900"/>
      <c r="C108" s="900"/>
      <c r="D108" s="902"/>
      <c r="E108" s="902"/>
      <c r="F108" s="902"/>
      <c r="G108" s="902"/>
      <c r="H108" s="902"/>
      <c r="I108" s="902"/>
      <c r="J108" s="456"/>
      <c r="K108" s="456"/>
      <c r="L108" s="456"/>
      <c r="M108" s="456"/>
      <c r="N108" s="469"/>
      <c r="O108" s="469"/>
      <c r="P108" s="469"/>
      <c r="Q108" s="470"/>
      <c r="R108" s="469"/>
      <c r="S108" s="469"/>
      <c r="T108" s="469"/>
      <c r="U108" s="459"/>
      <c r="V108" s="471" t="s">
        <v>155</v>
      </c>
      <c r="W108" s="472" t="e">
        <f>U107/D107</f>
        <v>#DIV/0!</v>
      </c>
      <c r="X108" s="473"/>
      <c r="Y108" s="473"/>
      <c r="Z108" s="473"/>
      <c r="AB108" s="464"/>
    </row>
    <row r="109" spans="2:28" s="199" customFormat="1" ht="13.5" customHeight="1">
      <c r="B109" s="900"/>
      <c r="C109" s="900"/>
      <c r="D109" s="901"/>
      <c r="E109" s="901"/>
      <c r="F109" s="901"/>
      <c r="G109" s="901"/>
      <c r="H109" s="901"/>
      <c r="I109" s="901"/>
      <c r="J109" s="351"/>
      <c r="K109" s="351"/>
      <c r="L109" s="351"/>
      <c r="M109" s="351"/>
      <c r="N109" s="474"/>
      <c r="O109" s="474"/>
      <c r="P109" s="474"/>
      <c r="Q109" s="474"/>
      <c r="R109" s="474"/>
      <c r="S109" s="474"/>
      <c r="T109" s="474"/>
      <c r="U109" s="465"/>
      <c r="V109" s="465">
        <f>[4]Серед!$M$33</f>
        <v>65891.723348905754</v>
      </c>
      <c r="W109" s="467">
        <f>[3]год!H41</f>
        <v>64854.529000000002</v>
      </c>
      <c r="X109" s="475">
        <f>U109-W109</f>
        <v>-64854.529000000002</v>
      </c>
      <c r="AB109" s="476"/>
    </row>
    <row r="110" spans="2:28" s="463" customFormat="1" ht="15.75" customHeight="1">
      <c r="B110" s="900"/>
      <c r="C110" s="900"/>
      <c r="D110" s="902"/>
      <c r="E110" s="902"/>
      <c r="F110" s="902"/>
      <c r="G110" s="902"/>
      <c r="H110" s="902"/>
      <c r="I110" s="902"/>
      <c r="J110" s="455"/>
      <c r="K110" s="456"/>
      <c r="L110" s="456"/>
      <c r="M110" s="456"/>
      <c r="N110" s="469"/>
      <c r="O110" s="469"/>
      <c r="P110" s="469"/>
      <c r="Q110" s="470"/>
      <c r="R110" s="469"/>
      <c r="S110" s="469"/>
      <c r="T110" s="469"/>
      <c r="U110" s="477"/>
      <c r="V110" s="478"/>
      <c r="W110" s="479" t="e">
        <f>U109/D109</f>
        <v>#DIV/0!</v>
      </c>
      <c r="X110" s="480"/>
      <c r="Y110" s="480"/>
      <c r="Z110" s="480"/>
      <c r="AA110" s="480"/>
      <c r="AB110" s="481"/>
    </row>
    <row r="111" spans="2:28" s="463" customFormat="1" ht="15.75" customHeight="1">
      <c r="B111" s="895"/>
      <c r="C111" s="895"/>
      <c r="D111" s="903"/>
      <c r="E111" s="903"/>
      <c r="F111" s="903"/>
      <c r="G111" s="903"/>
      <c r="H111" s="903"/>
      <c r="I111" s="903"/>
      <c r="J111" s="482"/>
      <c r="K111" s="482"/>
      <c r="L111" s="482"/>
      <c r="M111" s="482"/>
      <c r="N111" s="483"/>
      <c r="O111" s="483"/>
      <c r="P111" s="483"/>
      <c r="Q111" s="484"/>
      <c r="R111" s="483"/>
      <c r="S111" s="483"/>
      <c r="T111" s="483"/>
      <c r="U111" s="482"/>
      <c r="V111" s="466">
        <f>[3]год!L31+[3]год!L19</f>
        <v>468.06599999999997</v>
      </c>
      <c r="W111" s="204"/>
      <c r="X111" s="480"/>
      <c r="Y111" s="480"/>
      <c r="Z111" s="480"/>
      <c r="AA111" s="480"/>
      <c r="AB111" s="481"/>
    </row>
    <row r="112" spans="2:28" s="463" customFormat="1" ht="15.75" customHeight="1">
      <c r="B112" s="904"/>
      <c r="C112" s="905"/>
      <c r="D112" s="901"/>
      <c r="E112" s="901"/>
      <c r="F112" s="901"/>
      <c r="G112" s="901"/>
      <c r="H112" s="901"/>
      <c r="I112" s="901"/>
      <c r="J112" s="456"/>
      <c r="K112" s="456"/>
      <c r="L112" s="456"/>
      <c r="M112" s="456"/>
      <c r="N112" s="485"/>
      <c r="O112" s="485"/>
      <c r="P112" s="485"/>
      <c r="Q112" s="486"/>
      <c r="R112" s="485"/>
      <c r="S112" s="485"/>
      <c r="T112" s="485"/>
      <c r="U112" s="487"/>
      <c r="V112" s="488"/>
      <c r="W112" s="479"/>
      <c r="X112" s="480"/>
      <c r="Y112" s="480"/>
      <c r="Z112" s="480"/>
      <c r="AA112" s="480"/>
      <c r="AB112" s="481"/>
    </row>
    <row r="113" spans="2:40" s="463" customFormat="1" ht="15.75" customHeight="1">
      <c r="B113" s="909"/>
      <c r="C113" s="909"/>
      <c r="D113" s="901"/>
      <c r="E113" s="901"/>
      <c r="F113" s="901"/>
      <c r="G113" s="901"/>
      <c r="H113" s="901"/>
      <c r="I113" s="901"/>
      <c r="J113" s="489"/>
      <c r="K113" s="489"/>
      <c r="L113" s="489"/>
      <c r="M113" s="489"/>
      <c r="N113" s="490"/>
      <c r="O113" s="490"/>
      <c r="P113" s="490"/>
      <c r="Q113" s="491"/>
      <c r="R113" s="490"/>
      <c r="S113" s="490"/>
      <c r="T113" s="490"/>
      <c r="U113" s="492"/>
      <c r="V113" s="493"/>
      <c r="W113" s="479"/>
      <c r="X113" s="480"/>
      <c r="Y113" s="480"/>
      <c r="Z113" s="480"/>
      <c r="AA113" s="480"/>
      <c r="AB113" s="481"/>
    </row>
    <row r="114" spans="2:40" s="463" customFormat="1" ht="15.75" customHeight="1">
      <c r="B114" s="907"/>
      <c r="C114" s="907"/>
      <c r="D114" s="901"/>
      <c r="E114" s="901"/>
      <c r="F114" s="901"/>
      <c r="G114" s="901"/>
      <c r="H114" s="901"/>
      <c r="I114" s="901"/>
      <c r="J114" s="489"/>
      <c r="K114" s="489"/>
      <c r="L114" s="489"/>
      <c r="M114" s="489"/>
      <c r="N114" s="485"/>
      <c r="O114" s="485"/>
      <c r="P114" s="485"/>
      <c r="Q114" s="486"/>
      <c r="R114" s="485"/>
      <c r="S114" s="485"/>
      <c r="T114" s="485"/>
      <c r="U114" s="492"/>
      <c r="V114" s="493"/>
      <c r="W114" s="479"/>
      <c r="X114" s="480"/>
      <c r="Y114" s="480"/>
      <c r="Z114" s="480"/>
      <c r="AA114" s="480"/>
      <c r="AB114" s="481"/>
    </row>
    <row r="115" spans="2:40" s="463" customFormat="1" ht="15.75" customHeight="1">
      <c r="B115" s="900"/>
      <c r="C115" s="900"/>
      <c r="D115" s="892"/>
      <c r="E115" s="892"/>
      <c r="F115" s="892"/>
      <c r="G115" s="892"/>
      <c r="H115" s="892"/>
      <c r="I115" s="892"/>
      <c r="J115" s="351"/>
      <c r="K115" s="351"/>
      <c r="L115" s="351"/>
      <c r="M115" s="351"/>
      <c r="N115" s="457"/>
      <c r="O115" s="457"/>
      <c r="P115" s="457"/>
      <c r="Q115" s="458"/>
      <c r="R115" s="457"/>
      <c r="S115" s="457"/>
      <c r="T115" s="457"/>
      <c r="U115" s="482"/>
      <c r="V115" s="494"/>
      <c r="W115" s="479" t="e">
        <f>U117/D117</f>
        <v>#DIV/0!</v>
      </c>
      <c r="X115" s="480"/>
      <c r="Y115" s="480"/>
      <c r="Z115" s="480"/>
      <c r="AA115" s="480"/>
      <c r="AB115" s="481"/>
    </row>
    <row r="116" spans="2:40" s="463" customFormat="1" ht="15.75" customHeight="1">
      <c r="B116" s="907"/>
      <c r="C116" s="907"/>
      <c r="D116" s="901"/>
      <c r="E116" s="901"/>
      <c r="F116" s="901"/>
      <c r="G116" s="901"/>
      <c r="H116" s="901"/>
      <c r="I116" s="901"/>
      <c r="J116" s="456"/>
      <c r="K116" s="456"/>
      <c r="L116" s="456"/>
      <c r="M116" s="456"/>
      <c r="N116" s="485"/>
      <c r="O116" s="485"/>
      <c r="P116" s="485"/>
      <c r="Q116" s="486"/>
      <c r="R116" s="485"/>
      <c r="S116" s="485"/>
      <c r="T116" s="485"/>
      <c r="U116" s="495"/>
      <c r="V116" s="460"/>
      <c r="W116" s="479"/>
      <c r="X116" s="480"/>
      <c r="Y116" s="480"/>
      <c r="Z116" s="480"/>
      <c r="AA116" s="480"/>
      <c r="AB116" s="481"/>
    </row>
    <row r="117" spans="2:40" s="199" customFormat="1">
      <c r="B117" s="908"/>
      <c r="C117" s="908"/>
      <c r="D117" s="892"/>
      <c r="E117" s="892"/>
      <c r="F117" s="892"/>
      <c r="G117" s="892"/>
      <c r="H117" s="892"/>
      <c r="I117" s="892"/>
      <c r="J117" s="450"/>
      <c r="K117" s="450"/>
      <c r="L117" s="450"/>
      <c r="M117" s="450"/>
      <c r="N117" s="496"/>
      <c r="O117" s="497"/>
      <c r="P117" s="497"/>
      <c r="Q117" s="497"/>
      <c r="R117" s="497"/>
      <c r="S117" s="497"/>
      <c r="T117" s="497"/>
      <c r="U117" s="451"/>
      <c r="V117" s="498">
        <f>[3]год!J36</f>
        <v>17101.962</v>
      </c>
      <c r="W117" s="499"/>
      <c r="X117" s="475"/>
      <c r="AB117" s="468"/>
      <c r="AN117" s="500"/>
    </row>
    <row r="118" spans="2:40" s="509" customFormat="1">
      <c r="B118" s="904"/>
      <c r="C118" s="905"/>
      <c r="D118" s="902"/>
      <c r="E118" s="902"/>
      <c r="F118" s="902"/>
      <c r="G118" s="902"/>
      <c r="H118" s="902"/>
      <c r="I118" s="902"/>
      <c r="J118" s="456"/>
      <c r="K118" s="456"/>
      <c r="L118" s="456"/>
      <c r="M118" s="456"/>
      <c r="N118" s="501"/>
      <c r="O118" s="501"/>
      <c r="P118" s="501"/>
      <c r="Q118" s="502"/>
      <c r="R118" s="501"/>
      <c r="S118" s="501"/>
      <c r="T118" s="501"/>
      <c r="U118" s="503"/>
      <c r="V118" s="504"/>
      <c r="W118" s="505"/>
      <c r="X118" s="506" t="e">
        <f>U117/D117</f>
        <v>#DIV/0!</v>
      </c>
      <c r="Y118" s="506"/>
      <c r="Z118" s="506"/>
      <c r="AA118" s="507"/>
      <c r="AB118" s="508"/>
    </row>
    <row r="119" spans="2:40" s="199" customFormat="1">
      <c r="B119" s="912"/>
      <c r="C119" s="912"/>
      <c r="D119" s="903"/>
      <c r="E119" s="903"/>
      <c r="F119" s="903"/>
      <c r="G119" s="903"/>
      <c r="H119" s="903"/>
      <c r="I119" s="903"/>
      <c r="J119" s="510"/>
      <c r="K119" s="510"/>
      <c r="L119" s="510"/>
      <c r="M119" s="510"/>
      <c r="N119" s="511"/>
      <c r="O119" s="511"/>
      <c r="P119" s="511"/>
      <c r="Q119" s="511"/>
      <c r="R119" s="511"/>
      <c r="S119" s="511"/>
      <c r="T119" s="511"/>
      <c r="U119" s="450"/>
      <c r="V119" s="512"/>
      <c r="W119" s="204">
        <f>U119+U121</f>
        <v>0</v>
      </c>
      <c r="AB119" s="468"/>
    </row>
    <row r="120" spans="2:40" s="463" customFormat="1">
      <c r="B120" s="911"/>
      <c r="C120" s="911"/>
      <c r="D120" s="913"/>
      <c r="E120" s="913"/>
      <c r="F120" s="913"/>
      <c r="G120" s="913"/>
      <c r="H120" s="913"/>
      <c r="I120" s="913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9"/>
      <c r="V120" s="478"/>
      <c r="W120" s="479" t="e">
        <f>U119/D119</f>
        <v>#DIV/0!</v>
      </c>
      <c r="X120" s="480"/>
      <c r="Y120" s="480"/>
      <c r="Z120" s="480"/>
      <c r="AB120" s="464"/>
    </row>
    <row r="121" spans="2:40" s="199" customFormat="1">
      <c r="B121" s="910"/>
      <c r="C121" s="910"/>
      <c r="D121" s="903"/>
      <c r="E121" s="903"/>
      <c r="F121" s="903"/>
      <c r="G121" s="903"/>
      <c r="H121" s="903"/>
      <c r="I121" s="903"/>
      <c r="J121" s="447"/>
      <c r="K121" s="447"/>
      <c r="L121" s="447"/>
      <c r="M121" s="447"/>
      <c r="N121"/>
      <c r="O121"/>
      <c r="P121"/>
      <c r="Q121"/>
      <c r="R121"/>
      <c r="S121"/>
      <c r="T121"/>
      <c r="U121" s="450"/>
      <c r="V121" s="512"/>
      <c r="W121" s="513">
        <f>'[4]Середня 1111'!$M$59</f>
        <v>12717.1086</v>
      </c>
      <c r="AB121" s="468"/>
    </row>
    <row r="122" spans="2:40" s="463" customFormat="1">
      <c r="B122" s="911"/>
      <c r="C122" s="911"/>
      <c r="D122" s="902"/>
      <c r="E122" s="902"/>
      <c r="F122" s="902"/>
      <c r="G122" s="902"/>
      <c r="H122" s="902"/>
      <c r="I122" s="902"/>
      <c r="J122" s="456"/>
      <c r="K122" s="456"/>
      <c r="L122" s="456"/>
      <c r="M122" s="456"/>
      <c r="N122"/>
      <c r="O122"/>
      <c r="P122"/>
      <c r="Q122"/>
      <c r="R122"/>
      <c r="S122"/>
      <c r="T122"/>
      <c r="U122" s="477"/>
      <c r="V122" s="478"/>
      <c r="W122" s="514" t="e">
        <f>U121/D121</f>
        <v>#DIV/0!</v>
      </c>
      <c r="X122" s="515"/>
      <c r="Y122" s="516"/>
      <c r="Z122" s="516"/>
      <c r="AB122" s="464"/>
    </row>
    <row r="123" spans="2:40" s="293" customFormat="1" ht="5.25" customHeight="1">
      <c r="B123" s="910"/>
      <c r="C123" s="910"/>
      <c r="D123" s="910"/>
      <c r="E123" s="910"/>
      <c r="F123" s="910"/>
      <c r="G123" s="910"/>
      <c r="H123" s="910"/>
      <c r="I123" s="910"/>
      <c r="J123"/>
      <c r="K123"/>
      <c r="L123"/>
      <c r="M123"/>
      <c r="N123"/>
      <c r="O123"/>
      <c r="P123"/>
      <c r="Q123"/>
      <c r="R123"/>
      <c r="S123"/>
      <c r="T123"/>
      <c r="U123"/>
      <c r="V123" s="517"/>
      <c r="W123" s="518"/>
      <c r="AB123" s="519"/>
    </row>
    <row r="124" spans="2:40" s="454" customFormat="1">
      <c r="B124" s="908"/>
      <c r="C124" s="908"/>
      <c r="D124" s="892"/>
      <c r="E124" s="892"/>
      <c r="F124" s="892"/>
      <c r="G124" s="892"/>
      <c r="H124" s="892"/>
      <c r="I124" s="892"/>
      <c r="J124"/>
      <c r="K124"/>
      <c r="L124"/>
      <c r="M124"/>
      <c r="N124"/>
      <c r="O124"/>
      <c r="P124"/>
      <c r="Q124"/>
      <c r="R124"/>
      <c r="S124"/>
      <c r="T124"/>
      <c r="U124"/>
      <c r="V124" s="498">
        <f>[3]год!K36-'[3]год (2)'!K30-'[3]год (2)'!K29-'[3]год (2)'!K14</f>
        <v>2783.8630000000003</v>
      </c>
      <c r="W124" s="520">
        <f>[5]Середня!$M$100</f>
        <v>3082.1418000000003</v>
      </c>
      <c r="X124" s="521"/>
      <c r="Y124" s="521"/>
      <c r="Z124" s="521"/>
      <c r="AB124" s="522"/>
      <c r="AC124" s="523"/>
      <c r="AD124" s="523"/>
    </row>
    <row r="125" spans="2:40" s="527" customFormat="1">
      <c r="B125" s="904"/>
      <c r="C125" s="905"/>
      <c r="D125" s="902"/>
      <c r="E125" s="902"/>
      <c r="F125" s="902"/>
      <c r="G125" s="902"/>
      <c r="H125" s="902"/>
      <c r="I125" s="902"/>
      <c r="J125"/>
      <c r="K125"/>
      <c r="L125"/>
      <c r="M125"/>
      <c r="N125"/>
      <c r="O125"/>
      <c r="P125"/>
      <c r="Q125"/>
      <c r="R125"/>
      <c r="S125"/>
      <c r="T125"/>
      <c r="U125" s="503"/>
      <c r="V125" s="524"/>
      <c r="W125" s="525"/>
      <c r="X125" s="526">
        <f>U119+U121</f>
        <v>0</v>
      </c>
      <c r="Y125" s="462"/>
      <c r="Z125" s="462"/>
      <c r="AC125" s="528"/>
      <c r="AD125" s="528"/>
    </row>
    <row r="126" spans="2:40" s="199" customFormat="1">
      <c r="B126" s="912"/>
      <c r="C126" s="912"/>
      <c r="D126" s="903"/>
      <c r="E126" s="903"/>
      <c r="F126" s="903"/>
      <c r="G126" s="903"/>
      <c r="H126" s="903"/>
      <c r="I126" s="903"/>
      <c r="J126" s="447"/>
      <c r="K126" s="447"/>
      <c r="L126" s="447"/>
      <c r="M126" s="447"/>
      <c r="N126"/>
      <c r="O126"/>
      <c r="P126"/>
      <c r="Q126"/>
      <c r="R126"/>
      <c r="S126"/>
      <c r="T126"/>
      <c r="U126" s="341"/>
      <c r="V126" s="512"/>
      <c r="W126" s="519"/>
      <c r="X126" s="529"/>
      <c r="Y126" s="529"/>
      <c r="Z126" s="529"/>
      <c r="AA126" s="530"/>
      <c r="AB126" s="468"/>
      <c r="AC126" s="531"/>
    </row>
    <row r="127" spans="2:40" s="463" customFormat="1">
      <c r="B127" s="911"/>
      <c r="C127" s="911"/>
      <c r="D127" s="913"/>
      <c r="E127" s="913"/>
      <c r="F127" s="913"/>
      <c r="G127" s="913"/>
      <c r="H127" s="913"/>
      <c r="I127" s="913"/>
      <c r="J127" s="456"/>
      <c r="K127" s="456"/>
      <c r="L127" s="456"/>
      <c r="M127" s="456"/>
      <c r="N127" s="501"/>
      <c r="O127" s="501"/>
      <c r="P127" s="501"/>
      <c r="Q127" s="501"/>
      <c r="R127" s="501"/>
      <c r="S127" s="501"/>
      <c r="T127" s="501"/>
      <c r="U127" s="459"/>
      <c r="V127" s="460"/>
      <c r="W127" s="479" t="e">
        <f>U126/D126</f>
        <v>#DIV/0!</v>
      </c>
      <c r="X127" s="532">
        <f>U126+U128</f>
        <v>0</v>
      </c>
      <c r="Y127" s="480"/>
      <c r="Z127" s="480"/>
      <c r="AB127" s="464"/>
    </row>
    <row r="128" spans="2:40" s="467" customFormat="1">
      <c r="B128" s="910"/>
      <c r="C128" s="910"/>
      <c r="D128" s="903"/>
      <c r="E128" s="903"/>
      <c r="F128" s="903"/>
      <c r="G128" s="903"/>
      <c r="H128" s="903"/>
      <c r="I128" s="903"/>
      <c r="J128" s="510"/>
      <c r="K128" s="510"/>
      <c r="L128" s="510"/>
      <c r="M128" s="510"/>
      <c r="N128" s="447"/>
      <c r="O128" s="447"/>
      <c r="P128" s="447"/>
      <c r="Q128" s="447"/>
      <c r="R128" s="447"/>
      <c r="S128" s="447"/>
      <c r="T128" s="447"/>
      <c r="U128" s="450"/>
      <c r="V128" s="533"/>
      <c r="W128" s="204">
        <f>'[4]Середня 1111'!$M$87</f>
        <v>1522.9249999999997</v>
      </c>
      <c r="AB128" s="468"/>
    </row>
    <row r="129" spans="2:28" s="463" customFormat="1">
      <c r="B129" s="911"/>
      <c r="C129" s="911"/>
      <c r="D129" s="902"/>
      <c r="E129" s="902"/>
      <c r="F129" s="902"/>
      <c r="G129" s="902"/>
      <c r="H129" s="902"/>
      <c r="I129" s="902"/>
      <c r="J129"/>
      <c r="K129"/>
      <c r="L129"/>
      <c r="M129"/>
      <c r="N129"/>
      <c r="O129"/>
      <c r="P129"/>
      <c r="Q129"/>
      <c r="R129"/>
      <c r="S129"/>
      <c r="T129"/>
      <c r="U129"/>
      <c r="V129" s="534"/>
      <c r="W129" s="479" t="e">
        <f>U128/D128</f>
        <v>#DIV/0!</v>
      </c>
      <c r="X129" s="480"/>
      <c r="Y129" s="480"/>
      <c r="Z129" s="480"/>
      <c r="AB129" s="464"/>
    </row>
    <row r="130" spans="2:28" s="463" customFormat="1" ht="16.5" customHeight="1">
      <c r="B130" s="910"/>
      <c r="C130" s="910"/>
      <c r="D130"/>
      <c r="E130"/>
      <c r="F130"/>
      <c r="G130"/>
      <c r="H130"/>
      <c r="I130"/>
      <c r="J130" s="487"/>
      <c r="K130" s="487"/>
      <c r="L130" s="487"/>
      <c r="M130" s="487"/>
      <c r="N130" s="457"/>
      <c r="O130" s="457"/>
      <c r="P130" s="457"/>
      <c r="Q130" s="457"/>
      <c r="R130" s="457"/>
      <c r="S130" s="457"/>
      <c r="T130" s="457"/>
      <c r="U130" s="477"/>
      <c r="V130" s="478"/>
      <c r="W130" s="479"/>
      <c r="X130" s="480"/>
      <c r="Y130" s="480"/>
      <c r="Z130" s="480"/>
      <c r="AB130" s="464"/>
    </row>
    <row r="131" spans="2:28" s="536" customFormat="1">
      <c r="B131" s="908"/>
      <c r="C131" s="908"/>
      <c r="D131" s="892"/>
      <c r="E131" s="892"/>
      <c r="F131" s="892"/>
      <c r="G131" s="892"/>
      <c r="H131" s="892"/>
      <c r="I131" s="892"/>
      <c r="J131" s="451"/>
      <c r="K131" s="451"/>
      <c r="L131" s="451"/>
      <c r="M131" s="451"/>
      <c r="N131" s="451"/>
      <c r="O131" s="451"/>
      <c r="P131"/>
      <c r="Q131" s="451"/>
      <c r="R131"/>
      <c r="S131" s="451"/>
      <c r="T131" s="451"/>
      <c r="U131" s="451"/>
      <c r="V131" s="498">
        <f>'[3]год (2)'!L30</f>
        <v>35.670999999999999</v>
      </c>
      <c r="W131" s="535"/>
      <c r="Z131" s="537">
        <f>U124+U131</f>
        <v>0</v>
      </c>
      <c r="AB131" s="535"/>
    </row>
    <row r="132" spans="2:28" s="463" customFormat="1">
      <c r="B132" s="904"/>
      <c r="C132" s="905"/>
      <c r="D132" s="910"/>
      <c r="E132" s="910"/>
      <c r="F132" s="910"/>
      <c r="G132" s="910"/>
      <c r="H132" s="910"/>
      <c r="I132" s="910"/>
      <c r="J132"/>
      <c r="K132"/>
      <c r="L132"/>
      <c r="M132"/>
      <c r="N132"/>
      <c r="O132"/>
      <c r="P132"/>
      <c r="Q132"/>
      <c r="R132"/>
      <c r="S132"/>
      <c r="T132"/>
      <c r="U132" s="477"/>
      <c r="V132" s="478"/>
      <c r="W132" s="479" t="e">
        <f>U131/D131</f>
        <v>#DIV/0!</v>
      </c>
      <c r="X132" s="480"/>
      <c r="Y132" s="480"/>
      <c r="Z132" s="480"/>
      <c r="AB132" s="464"/>
    </row>
    <row r="133" spans="2:28" ht="31.5" hidden="1" customHeight="1">
      <c r="B133" s="910"/>
      <c r="C133" s="910"/>
      <c r="O133"/>
      <c r="P133"/>
      <c r="U133"/>
      <c r="V133" s="538"/>
      <c r="W133" s="539"/>
      <c r="X133" s="540"/>
      <c r="Y133" s="540"/>
      <c r="Z133" s="540"/>
    </row>
    <row r="134" spans="2:28" ht="31.5" hidden="1" customHeight="1">
      <c r="D134" s="910"/>
      <c r="E134" s="910"/>
      <c r="F134" s="910"/>
      <c r="G134" s="910"/>
      <c r="H134" s="910"/>
      <c r="I134" s="910"/>
      <c r="O134"/>
      <c r="P134"/>
      <c r="U134"/>
      <c r="V134" s="538"/>
      <c r="W134" s="539"/>
      <c r="X134" s="540"/>
      <c r="Y134" s="540"/>
      <c r="Z134" s="540"/>
    </row>
    <row r="135" spans="2:28" ht="15">
      <c r="B135" s="891"/>
      <c r="C135" s="891"/>
      <c r="D135" s="910"/>
      <c r="E135" s="910"/>
      <c r="F135" s="910"/>
      <c r="G135" s="910"/>
      <c r="H135" s="910"/>
      <c r="I135" s="910"/>
      <c r="O135" s="319"/>
      <c r="P135" s="319"/>
      <c r="Q135" s="319"/>
      <c r="R135" s="319"/>
      <c r="S135" s="319"/>
      <c r="T135" s="319"/>
      <c r="U135"/>
      <c r="V135" s="541"/>
    </row>
    <row r="136" spans="2:28" ht="15">
      <c r="B136" s="914"/>
      <c r="C136" s="914"/>
      <c r="D136" s="915"/>
      <c r="E136" s="915"/>
      <c r="F136" s="915"/>
      <c r="G136" s="915"/>
      <c r="H136" s="915"/>
      <c r="I136" s="915"/>
      <c r="J136" s="178"/>
      <c r="K136" s="178"/>
      <c r="L136" s="178"/>
      <c r="M136" s="542"/>
      <c r="U136" s="543"/>
      <c r="V136" s="543"/>
      <c r="X136" s="544"/>
    </row>
    <row r="137" spans="2:28" ht="15">
      <c r="B137" s="542"/>
      <c r="C137" s="545"/>
      <c r="D137" s="916"/>
      <c r="E137" s="916"/>
      <c r="F137" s="916"/>
      <c r="G137" s="916"/>
      <c r="H137" s="916"/>
      <c r="I137" s="916"/>
      <c r="J137" s="546"/>
      <c r="K137" s="546"/>
      <c r="L137" s="546"/>
      <c r="M137" s="542"/>
      <c r="U137" s="543"/>
      <c r="V137" s="543"/>
    </row>
    <row r="138" spans="2:28" ht="15">
      <c r="B138" s="178"/>
      <c r="C138" s="547"/>
      <c r="D138" s="916"/>
      <c r="E138" s="916"/>
      <c r="F138" s="916"/>
      <c r="G138" s="916"/>
      <c r="H138" s="916"/>
      <c r="I138" s="916"/>
      <c r="J138" s="546"/>
      <c r="K138" s="546"/>
      <c r="L138" s="546"/>
      <c r="M138" s="542"/>
      <c r="U138" s="543"/>
      <c r="V138" s="543"/>
    </row>
    <row r="139" spans="2:28" ht="15">
      <c r="B139" s="858"/>
      <c r="C139" s="858"/>
      <c r="D139" s="915"/>
      <c r="E139" s="915"/>
      <c r="F139" s="915"/>
      <c r="G139" s="915"/>
      <c r="H139" s="915"/>
      <c r="I139" s="915"/>
      <c r="J139" s="546"/>
      <c r="K139" s="546"/>
      <c r="L139" s="546"/>
      <c r="M139" s="919"/>
      <c r="N139" s="919"/>
      <c r="O139" s="919"/>
      <c r="U139" s="543"/>
      <c r="V139" s="543"/>
    </row>
    <row r="140" spans="2:28" ht="15">
      <c r="B140" s="178"/>
      <c r="C140" s="545"/>
      <c r="D140" s="916"/>
      <c r="E140" s="916"/>
      <c r="F140" s="916"/>
      <c r="G140" s="916"/>
      <c r="H140" s="916"/>
      <c r="I140" s="916"/>
      <c r="J140" s="178"/>
      <c r="K140" s="178"/>
      <c r="L140" s="178"/>
      <c r="M140" s="542"/>
      <c r="U140" s="543"/>
      <c r="V140" s="543"/>
      <c r="X140" s="198"/>
    </row>
    <row r="141" spans="2:28" ht="15">
      <c r="B141" s="178"/>
      <c r="C141" s="547"/>
      <c r="D141" s="916"/>
      <c r="E141" s="916"/>
      <c r="F141" s="916"/>
      <c r="G141" s="916"/>
      <c r="H141" s="916"/>
      <c r="I141" s="916"/>
      <c r="J141" s="178"/>
      <c r="K141" s="178"/>
      <c r="L141" s="178"/>
      <c r="M141" s="548"/>
      <c r="U141" s="543"/>
      <c r="V141" s="543"/>
    </row>
    <row r="142" spans="2:28" ht="15">
      <c r="B142" s="858"/>
      <c r="C142" s="858"/>
      <c r="D142" s="915"/>
      <c r="E142" s="915"/>
      <c r="F142" s="915"/>
      <c r="G142" s="915"/>
      <c r="H142" s="915"/>
      <c r="I142" s="915"/>
      <c r="J142" s="178"/>
      <c r="K142" s="178"/>
      <c r="L142" s="178"/>
      <c r="M142" s="542"/>
      <c r="P142" s="549"/>
      <c r="U142" s="550"/>
      <c r="V142" s="550"/>
      <c r="X142" s="198"/>
    </row>
    <row r="143" spans="2:28" ht="15">
      <c r="B143" s="542"/>
      <c r="C143" s="545"/>
      <c r="D143" s="915"/>
      <c r="E143" s="915"/>
      <c r="F143" s="915"/>
      <c r="G143" s="915"/>
      <c r="H143" s="915"/>
      <c r="I143" s="915"/>
      <c r="J143" s="178"/>
      <c r="K143" s="178"/>
      <c r="L143" s="178"/>
      <c r="M143" s="542"/>
      <c r="U143" s="550"/>
      <c r="V143" s="550"/>
      <c r="W143" s="154" t="s">
        <v>156</v>
      </c>
    </row>
    <row r="144" spans="2:28" ht="33.75" customHeight="1">
      <c r="B144" s="542"/>
      <c r="C144" s="551"/>
      <c r="D144" s="917"/>
      <c r="E144" s="917"/>
      <c r="F144" s="917"/>
      <c r="G144" s="917"/>
      <c r="H144" s="917"/>
      <c r="I144" s="918"/>
      <c r="J144" s="542"/>
      <c r="K144" s="542"/>
      <c r="L144" s="542"/>
      <c r="M144" s="542"/>
      <c r="U144" s="550"/>
      <c r="V144" s="550"/>
      <c r="W144" s="187">
        <f>D109+D121+D128</f>
        <v>0</v>
      </c>
    </row>
    <row r="145" spans="2:46" ht="26.25" customHeight="1">
      <c r="B145" s="198"/>
      <c r="I145" s="552"/>
      <c r="J145" s="553"/>
      <c r="K145" s="553"/>
      <c r="L145" s="554"/>
      <c r="M145" s="553"/>
      <c r="N145" s="553"/>
      <c r="O145" s="555"/>
      <c r="P145" s="556"/>
      <c r="Q145" s="552"/>
      <c r="U145" s="550"/>
      <c r="V145" s="550"/>
      <c r="W145" s="187"/>
    </row>
    <row r="146" spans="2:46" ht="103.5" customHeight="1">
      <c r="C146" s="557"/>
      <c r="U146" s="558"/>
      <c r="V146" s="558"/>
    </row>
    <row r="147" spans="2:46" ht="15.75">
      <c r="B147" s="887"/>
      <c r="C147" s="887"/>
      <c r="D147" s="887"/>
      <c r="E147" s="887"/>
      <c r="F147" s="887"/>
      <c r="G147" s="887"/>
      <c r="H147" s="887"/>
      <c r="I147" s="887"/>
      <c r="J147" s="887"/>
      <c r="K147" s="887"/>
      <c r="L147" s="887"/>
      <c r="M147" s="887"/>
      <c r="N147" s="887"/>
      <c r="O147" s="887"/>
      <c r="P147" s="887"/>
      <c r="Q147" s="887"/>
      <c r="R147" s="887"/>
      <c r="S147" s="887"/>
      <c r="T147" s="887"/>
      <c r="U147" s="887"/>
      <c r="V147" s="427"/>
    </row>
    <row r="148" spans="2:46" ht="15.75">
      <c r="B148" s="887"/>
      <c r="C148" s="887"/>
      <c r="D148" s="887"/>
      <c r="E148" s="887"/>
      <c r="F148" s="887"/>
      <c r="G148" s="887"/>
      <c r="H148" s="887"/>
      <c r="I148" s="887"/>
      <c r="J148" s="887"/>
      <c r="K148" s="887"/>
      <c r="L148" s="887"/>
      <c r="M148" s="887"/>
      <c r="N148" s="887"/>
      <c r="O148" s="887"/>
      <c r="P148" s="887"/>
      <c r="Q148" s="887"/>
      <c r="R148" s="887"/>
      <c r="S148" s="887"/>
      <c r="T148" s="887"/>
      <c r="U148" s="887"/>
      <c r="V148" s="427"/>
    </row>
    <row r="149" spans="2:46" ht="15.75">
      <c r="B149" s="429"/>
      <c r="C149" s="429"/>
      <c r="D149" s="429"/>
      <c r="E149" s="429"/>
      <c r="F149" s="429"/>
      <c r="G149" s="429"/>
      <c r="H149" s="429"/>
      <c r="I149" s="429"/>
      <c r="J149" s="429"/>
      <c r="K149" s="429"/>
      <c r="L149" s="436"/>
      <c r="M149" s="428"/>
      <c r="N149" s="429"/>
      <c r="O149" s="429"/>
      <c r="P149" s="429"/>
      <c r="Q149" s="429"/>
      <c r="R149" s="429"/>
      <c r="S149" s="429"/>
      <c r="T149" s="429"/>
      <c r="U149" s="429"/>
      <c r="V149" s="429"/>
    </row>
    <row r="150" spans="2:46">
      <c r="B150" s="157"/>
      <c r="C150" s="559"/>
      <c r="D150" s="157"/>
      <c r="E150" s="157"/>
      <c r="F150" s="157"/>
      <c r="G150" s="157"/>
      <c r="H150" s="157"/>
      <c r="I150" s="157"/>
      <c r="J150" s="560"/>
      <c r="K150" s="561"/>
      <c r="L150" s="438"/>
      <c r="M150" s="562"/>
      <c r="N150" s="562"/>
      <c r="O150" s="562"/>
      <c r="P150" s="562"/>
      <c r="Q150" s="157"/>
      <c r="R150" s="157"/>
      <c r="S150" s="157"/>
      <c r="T150" s="157"/>
      <c r="U150" s="563"/>
      <c r="V150" s="563"/>
    </row>
    <row r="151" spans="2:46" ht="54.75" customHeight="1">
      <c r="B151" s="924"/>
      <c r="C151" s="924"/>
      <c r="D151" s="398"/>
      <c r="E151" s="398"/>
      <c r="F151" s="398"/>
      <c r="G151" s="398"/>
      <c r="H151" s="398"/>
      <c r="I151" s="398"/>
      <c r="J151" s="398"/>
      <c r="K151" s="398"/>
      <c r="L151" s="328"/>
      <c r="M151" s="398"/>
      <c r="N151" s="399"/>
      <c r="O151" s="399"/>
      <c r="P151" s="564"/>
      <c r="Q151" s="399"/>
      <c r="R151" s="399"/>
      <c r="S151" s="399"/>
      <c r="T151" s="564"/>
      <c r="U151" s="328"/>
      <c r="V151" s="328"/>
      <c r="W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98"/>
      <c r="AL151" s="398"/>
      <c r="AM151" s="398"/>
      <c r="AN151" s="398"/>
      <c r="AO151" s="398"/>
      <c r="AP151" s="398"/>
      <c r="AQ151" s="398"/>
      <c r="AR151" s="398"/>
      <c r="AS151" s="398"/>
      <c r="AT151" s="398"/>
    </row>
    <row r="152" spans="2:46" ht="6" customHeight="1">
      <c r="B152" s="157"/>
      <c r="C152" s="559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Q152" s="157"/>
      <c r="R152" s="157"/>
      <c r="S152" s="157"/>
      <c r="T152" s="157"/>
      <c r="U152" s="338"/>
      <c r="V152" s="338"/>
    </row>
    <row r="153" spans="2:46">
      <c r="B153" s="157"/>
      <c r="C153" s="559"/>
      <c r="D153" s="338"/>
      <c r="E153" s="338"/>
      <c r="F153" s="338"/>
      <c r="G153" s="338"/>
      <c r="H153" s="338"/>
      <c r="I153" s="565"/>
      <c r="J153" s="338"/>
      <c r="K153" s="338"/>
      <c r="L153" s="157"/>
      <c r="M153" s="338"/>
      <c r="N153" s="157"/>
      <c r="Q153" s="157"/>
      <c r="R153" s="157"/>
      <c r="S153" s="157"/>
      <c r="T153" s="157"/>
      <c r="U153" s="338"/>
      <c r="V153" s="338"/>
    </row>
    <row r="154" spans="2:46">
      <c r="B154" s="925"/>
      <c r="C154" s="925"/>
      <c r="D154" s="338"/>
      <c r="E154" s="338"/>
      <c r="F154" s="338"/>
      <c r="G154" s="338"/>
      <c r="H154" s="338"/>
      <c r="I154" s="418"/>
      <c r="J154" s="418"/>
      <c r="K154" s="418"/>
      <c r="L154" s="374"/>
      <c r="M154" s="418"/>
      <c r="N154" s="566"/>
      <c r="O154" s="566"/>
      <c r="P154" s="374"/>
      <c r="Q154" s="338"/>
      <c r="R154" s="338"/>
      <c r="S154" s="338"/>
      <c r="T154" s="338"/>
      <c r="U154" s="567"/>
      <c r="V154" s="567"/>
    </row>
    <row r="155" spans="2:46">
      <c r="B155" s="921"/>
      <c r="C155" s="921"/>
      <c r="D155" s="338"/>
      <c r="E155" s="338"/>
      <c r="F155" s="338"/>
      <c r="G155" s="338"/>
      <c r="H155" s="338"/>
      <c r="I155" s="568"/>
      <c r="J155" s="568"/>
      <c r="K155" s="568"/>
      <c r="L155" s="568"/>
      <c r="M155" s="569"/>
      <c r="N155" s="570"/>
      <c r="O155" s="570"/>
      <c r="P155" s="571"/>
      <c r="Q155" s="572"/>
      <c r="R155" s="572"/>
      <c r="S155" s="572"/>
      <c r="T155" s="572"/>
      <c r="U155" s="567"/>
      <c r="V155" s="567"/>
    </row>
    <row r="156" spans="2:46">
      <c r="B156" s="921"/>
      <c r="C156" s="921"/>
      <c r="D156" s="338"/>
      <c r="E156" s="338"/>
      <c r="F156" s="338"/>
      <c r="G156" s="338"/>
      <c r="H156" s="338"/>
      <c r="I156" s="413"/>
      <c r="J156" s="413"/>
      <c r="K156" s="413"/>
      <c r="L156" s="549"/>
      <c r="M156" s="413"/>
      <c r="N156" s="411"/>
      <c r="O156" s="411"/>
      <c r="P156" s="549"/>
      <c r="Q156" s="573"/>
      <c r="R156" s="573"/>
      <c r="S156" s="573"/>
      <c r="T156" s="573"/>
      <c r="U156" s="338"/>
      <c r="V156" s="338"/>
      <c r="AB156" s="574"/>
    </row>
    <row r="157" spans="2:46">
      <c r="B157" s="921"/>
      <c r="C157" s="921"/>
      <c r="D157" s="338"/>
      <c r="E157" s="338"/>
      <c r="F157" s="338"/>
      <c r="G157" s="338"/>
      <c r="H157" s="338"/>
      <c r="I157" s="575"/>
      <c r="J157" s="575"/>
      <c r="K157" s="575"/>
      <c r="L157" s="576"/>
      <c r="M157" s="575"/>
      <c r="N157" s="411"/>
      <c r="O157" s="411"/>
      <c r="P157" s="549"/>
      <c r="Q157" s="573"/>
      <c r="R157" s="573"/>
      <c r="S157" s="573"/>
      <c r="T157" s="573"/>
      <c r="U157" s="338"/>
      <c r="V157" s="338"/>
      <c r="AB157" s="577"/>
    </row>
    <row r="158" spans="2:46">
      <c r="B158" s="920"/>
      <c r="C158" s="920"/>
      <c r="D158" s="338"/>
      <c r="E158" s="338"/>
      <c r="F158" s="338"/>
      <c r="G158" s="338"/>
      <c r="H158" s="338"/>
      <c r="I158" s="578"/>
      <c r="J158" s="578"/>
      <c r="K158" s="578"/>
      <c r="L158" s="576"/>
      <c r="M158" s="578"/>
      <c r="N158" s="411"/>
      <c r="O158" s="411"/>
      <c r="P158" s="549"/>
      <c r="Q158" s="573"/>
      <c r="R158" s="573"/>
      <c r="S158" s="573"/>
      <c r="T158" s="573"/>
      <c r="U158" s="338"/>
      <c r="V158" s="338"/>
      <c r="AB158" s="579"/>
    </row>
    <row r="159" spans="2:46">
      <c r="B159" s="920"/>
      <c r="C159" s="920"/>
      <c r="D159" s="338"/>
      <c r="E159" s="338"/>
      <c r="F159" s="338"/>
      <c r="G159" s="338"/>
      <c r="H159" s="338"/>
      <c r="I159" s="413"/>
      <c r="J159" s="413"/>
      <c r="K159" s="413"/>
      <c r="L159" s="549"/>
      <c r="M159" s="413"/>
      <c r="N159" s="411"/>
      <c r="O159" s="411"/>
      <c r="P159" s="549"/>
      <c r="Q159" s="573"/>
      <c r="R159" s="573"/>
      <c r="S159" s="573"/>
      <c r="T159" s="573"/>
      <c r="U159" s="338"/>
      <c r="V159" s="338"/>
      <c r="AB159" s="579"/>
    </row>
    <row r="160" spans="2:46">
      <c r="B160" s="921"/>
      <c r="C160" s="921"/>
      <c r="D160" s="338"/>
      <c r="E160" s="338"/>
      <c r="F160" s="338"/>
      <c r="G160" s="338"/>
      <c r="H160" s="338"/>
      <c r="I160" s="413"/>
      <c r="J160" s="413"/>
      <c r="K160" s="413"/>
      <c r="L160" s="549"/>
      <c r="M160" s="413"/>
      <c r="N160" s="411"/>
      <c r="O160" s="411"/>
      <c r="P160" s="549"/>
      <c r="Q160" s="573"/>
      <c r="R160" s="573"/>
      <c r="S160" s="573"/>
      <c r="T160" s="573"/>
      <c r="U160" s="338"/>
      <c r="V160" s="338"/>
      <c r="AB160" s="574"/>
    </row>
    <row r="161" spans="2:53">
      <c r="B161" s="921"/>
      <c r="C161" s="921"/>
      <c r="D161" s="338"/>
      <c r="E161" s="338"/>
      <c r="F161" s="338"/>
      <c r="G161" s="338"/>
      <c r="H161" s="338"/>
      <c r="I161" s="413"/>
      <c r="J161" s="413"/>
      <c r="K161" s="413"/>
      <c r="L161" s="549"/>
      <c r="M161" s="413"/>
      <c r="N161" s="411"/>
      <c r="O161" s="411"/>
      <c r="P161" s="549"/>
      <c r="Q161" s="573"/>
      <c r="R161" s="573"/>
      <c r="S161" s="573"/>
      <c r="T161" s="573"/>
      <c r="U161" s="338"/>
      <c r="V161" s="338"/>
      <c r="AB161" s="579"/>
    </row>
    <row r="162" spans="2:53">
      <c r="B162" s="922"/>
      <c r="C162" s="922"/>
      <c r="D162" s="157"/>
      <c r="E162" s="157"/>
      <c r="F162" s="157"/>
      <c r="G162" s="157"/>
      <c r="H162" s="157"/>
      <c r="I162" s="580"/>
      <c r="J162" s="580"/>
      <c r="K162" s="580"/>
      <c r="L162" s="580"/>
      <c r="M162" s="580"/>
      <c r="N162" s="581"/>
      <c r="O162" s="581"/>
      <c r="P162" s="582"/>
      <c r="Q162" s="583"/>
      <c r="R162" s="583"/>
      <c r="S162" s="583"/>
      <c r="T162" s="583"/>
      <c r="U162" s="580"/>
      <c r="V162" s="580"/>
      <c r="W162" s="584">
        <f>SUM(W158:W161)+W156</f>
        <v>0</v>
      </c>
      <c r="X162" s="584"/>
      <c r="Y162" s="584"/>
      <c r="Z162" s="584"/>
      <c r="AA162" s="584"/>
      <c r="AB162" s="585"/>
    </row>
    <row r="163" spans="2:53" ht="8.25" customHeight="1">
      <c r="B163" s="157"/>
      <c r="C163" s="559"/>
      <c r="D163" s="157"/>
      <c r="E163" s="157"/>
      <c r="F163" s="157"/>
      <c r="G163" s="157"/>
      <c r="H163" s="157"/>
      <c r="I163" s="157"/>
      <c r="J163" s="586"/>
      <c r="K163" s="586"/>
      <c r="L163" s="586"/>
      <c r="M163" s="157"/>
      <c r="N163" s="157"/>
      <c r="Q163" s="157"/>
      <c r="R163" s="157"/>
      <c r="S163" s="157"/>
      <c r="T163" s="157"/>
      <c r="U163" s="338"/>
      <c r="V163" s="338"/>
    </row>
    <row r="164" spans="2:53" ht="15.75">
      <c r="B164" s="157"/>
      <c r="C164" s="559"/>
      <c r="D164" s="157"/>
      <c r="E164" s="157"/>
      <c r="F164" s="157"/>
      <c r="G164" s="157"/>
      <c r="H164" s="157"/>
      <c r="I164" s="157"/>
      <c r="J164" s="586"/>
      <c r="K164" s="587"/>
      <c r="L164" s="587"/>
      <c r="M164" s="156"/>
      <c r="N164" s="156"/>
      <c r="Q164" s="157"/>
      <c r="R164" s="157"/>
      <c r="S164" s="157"/>
      <c r="T164" s="157"/>
      <c r="U164" s="338"/>
      <c r="V164" s="338"/>
    </row>
    <row r="165" spans="2:53" ht="17.25" customHeight="1">
      <c r="B165" s="157"/>
      <c r="C165" s="559"/>
      <c r="D165" s="157"/>
      <c r="E165" s="157"/>
      <c r="F165" s="157"/>
      <c r="G165" s="157"/>
      <c r="H165" s="157"/>
      <c r="I165" s="157"/>
      <c r="J165" s="586"/>
      <c r="K165" s="587"/>
      <c r="L165" s="587"/>
      <c r="M165" s="156"/>
      <c r="N165" s="156"/>
      <c r="Q165" s="300"/>
      <c r="R165" s="157"/>
      <c r="S165" s="157"/>
      <c r="T165" s="157"/>
      <c r="U165" s="338"/>
      <c r="V165" s="338"/>
    </row>
    <row r="166" spans="2:53" ht="17.25" customHeight="1">
      <c r="C166" s="557"/>
      <c r="J166" s="318"/>
      <c r="K166" s="923"/>
      <c r="L166" s="923"/>
      <c r="M166" s="923"/>
      <c r="N166" s="923"/>
      <c r="O166" s="923"/>
      <c r="P166" s="923"/>
      <c r="Q166" s="923"/>
    </row>
    <row r="167" spans="2:53" ht="17.25" customHeight="1">
      <c r="B167" s="157"/>
      <c r="C167" s="559"/>
      <c r="D167" s="157"/>
      <c r="E167" s="157"/>
      <c r="F167" s="157"/>
      <c r="G167" s="157"/>
      <c r="H167" s="157"/>
      <c r="I167" s="157"/>
      <c r="J167" s="586"/>
      <c r="K167" s="157"/>
      <c r="L167" s="429"/>
      <c r="M167" s="429"/>
      <c r="N167" s="429"/>
      <c r="O167" s="429"/>
      <c r="P167" s="429"/>
      <c r="Q167" s="429"/>
      <c r="R167" s="157"/>
      <c r="S167" s="157"/>
      <c r="T167" s="157"/>
      <c r="U167" s="338"/>
      <c r="V167" s="338"/>
    </row>
    <row r="168" spans="2:53" ht="8.25" customHeight="1">
      <c r="B168" s="157"/>
      <c r="C168" s="559"/>
      <c r="D168" s="157"/>
      <c r="E168" s="157"/>
      <c r="F168" s="157"/>
      <c r="G168" s="157"/>
      <c r="H168" s="157"/>
      <c r="I168" s="157"/>
      <c r="J168" s="586"/>
      <c r="K168" s="588"/>
      <c r="L168" s="328"/>
      <c r="M168" s="589"/>
      <c r="N168" s="589"/>
      <c r="O168" s="438"/>
      <c r="P168" s="388"/>
      <c r="Q168" s="300"/>
      <c r="R168" s="157"/>
      <c r="S168" s="157"/>
      <c r="T168" s="157"/>
      <c r="U168" s="338"/>
      <c r="V168" s="338"/>
    </row>
    <row r="169" spans="2:53" ht="55.5" customHeight="1">
      <c r="B169" s="924"/>
      <c r="C169" s="924"/>
      <c r="D169" s="399"/>
      <c r="E169" s="399"/>
      <c r="F169" s="399"/>
      <c r="G169" s="399"/>
      <c r="H169" s="399"/>
      <c r="I169" s="398"/>
      <c r="J169" s="398"/>
      <c r="K169" s="398"/>
      <c r="L169" s="328"/>
      <c r="M169" s="328"/>
      <c r="N169" s="564"/>
      <c r="O169" s="564"/>
      <c r="P169" s="564"/>
      <c r="Q169" s="564"/>
      <c r="R169" s="564"/>
      <c r="S169" s="564"/>
      <c r="T169" s="564"/>
      <c r="U169" s="564"/>
      <c r="V169" s="564"/>
      <c r="W169" s="564"/>
      <c r="X169" s="564"/>
      <c r="Y169" s="564"/>
      <c r="Z169" s="564"/>
      <c r="AA169" s="564"/>
      <c r="AB169" s="564"/>
      <c r="AC169" s="564"/>
      <c r="AD169" s="564"/>
      <c r="AE169" s="564"/>
      <c r="AF169" s="564">
        <f t="shared" ref="AF169:AM169" si="5">AF188</f>
        <v>0</v>
      </c>
      <c r="AG169" s="564">
        <f t="shared" si="5"/>
        <v>0</v>
      </c>
      <c r="AH169" s="564">
        <f t="shared" si="5"/>
        <v>0</v>
      </c>
      <c r="AI169" s="564">
        <f t="shared" si="5"/>
        <v>0</v>
      </c>
      <c r="AJ169" s="564">
        <f t="shared" si="5"/>
        <v>0</v>
      </c>
      <c r="AK169" s="564">
        <f t="shared" si="5"/>
        <v>0</v>
      </c>
      <c r="AL169" s="564">
        <f t="shared" si="5"/>
        <v>0</v>
      </c>
      <c r="AM169" s="564">
        <f t="shared" si="5"/>
        <v>0</v>
      </c>
      <c r="AN169" s="564"/>
    </row>
    <row r="170" spans="2:53" ht="9" customHeight="1">
      <c r="B170" s="157"/>
      <c r="C170" s="559"/>
      <c r="D170" s="157"/>
      <c r="E170" s="157"/>
      <c r="F170" s="157"/>
      <c r="G170" s="157"/>
      <c r="H170" s="157"/>
      <c r="I170" s="157"/>
      <c r="J170" s="586"/>
      <c r="K170" s="588"/>
      <c r="L170" s="328"/>
      <c r="M170" s="589"/>
      <c r="N170" s="589"/>
      <c r="O170" s="438"/>
      <c r="P170" s="388"/>
      <c r="Q170" s="300"/>
      <c r="R170" s="157"/>
      <c r="S170" s="157"/>
      <c r="T170" s="157"/>
      <c r="U170" s="338"/>
      <c r="V170" s="338"/>
    </row>
    <row r="171" spans="2:53">
      <c r="B171" s="157"/>
      <c r="C171" s="559"/>
      <c r="D171" s="157"/>
      <c r="E171" s="157"/>
      <c r="F171" s="157"/>
      <c r="G171" s="157"/>
      <c r="H171" s="157"/>
      <c r="I171" s="338"/>
      <c r="J171" s="338"/>
      <c r="K171" s="338"/>
      <c r="L171" s="590"/>
      <c r="M171" s="338"/>
      <c r="N171" s="157"/>
      <c r="Q171" s="157"/>
      <c r="R171" s="157"/>
      <c r="S171" s="157"/>
      <c r="T171" s="157"/>
      <c r="U171" s="338"/>
      <c r="V171" s="338"/>
      <c r="AB171" s="318"/>
    </row>
    <row r="172" spans="2:53">
      <c r="B172" s="925"/>
      <c r="C172" s="925"/>
      <c r="D172" s="338"/>
      <c r="E172" s="338"/>
      <c r="F172" s="338"/>
      <c r="G172" s="338"/>
      <c r="H172" s="338"/>
      <c r="I172" s="374"/>
      <c r="J172" s="374"/>
      <c r="K172" s="374"/>
      <c r="L172" s="374"/>
      <c r="M172" s="591"/>
      <c r="N172" s="570"/>
      <c r="O172" s="570"/>
      <c r="P172" s="418"/>
      <c r="Q172" s="570"/>
      <c r="R172" s="570"/>
      <c r="S172" s="570"/>
      <c r="T172" s="570"/>
      <c r="U172" s="592"/>
      <c r="V172" s="592"/>
    </row>
    <row r="173" spans="2:53">
      <c r="B173" s="928"/>
      <c r="C173" s="928"/>
      <c r="D173" s="338"/>
      <c r="E173" s="338"/>
      <c r="F173" s="338"/>
      <c r="G173" s="338"/>
      <c r="H173" s="338"/>
      <c r="I173" s="409"/>
      <c r="J173" s="409"/>
      <c r="K173" s="409"/>
      <c r="L173" s="409"/>
      <c r="M173" s="409"/>
      <c r="N173" s="570"/>
      <c r="O173" s="570"/>
      <c r="P173" s="409"/>
      <c r="Q173" s="570"/>
      <c r="R173" s="570"/>
      <c r="S173" s="570"/>
      <c r="T173" s="570"/>
      <c r="U173" s="409"/>
      <c r="V173" s="409"/>
      <c r="W173" s="166"/>
      <c r="X173" s="164"/>
      <c r="Y173" s="164"/>
      <c r="Z173" s="164"/>
      <c r="AA173" s="164"/>
      <c r="AB173" s="593"/>
      <c r="AC173" s="198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</row>
    <row r="174" spans="2:53">
      <c r="B174" s="921"/>
      <c r="C174" s="921"/>
      <c r="D174" s="338"/>
      <c r="E174" s="338"/>
      <c r="F174" s="338"/>
      <c r="G174" s="338"/>
      <c r="H174" s="338"/>
      <c r="I174" s="594"/>
      <c r="J174" s="594"/>
      <c r="K174" s="594"/>
      <c r="L174" s="594"/>
      <c r="M174" s="594"/>
      <c r="N174" s="595"/>
      <c r="O174" s="570"/>
      <c r="P174" s="596"/>
      <c r="Q174" s="570"/>
      <c r="R174" s="570"/>
      <c r="S174" s="570"/>
      <c r="T174" s="570"/>
      <c r="U174" s="596"/>
      <c r="V174" s="596"/>
      <c r="W174" s="166"/>
      <c r="X174" s="164"/>
      <c r="Y174" s="164"/>
      <c r="Z174" s="164"/>
      <c r="AA174" s="164"/>
      <c r="AB174" s="577"/>
      <c r="AC174" s="198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</row>
    <row r="175" spans="2:53">
      <c r="B175" s="920"/>
      <c r="C175" s="920"/>
      <c r="D175" s="338"/>
      <c r="E175" s="338"/>
      <c r="F175" s="338"/>
      <c r="G175" s="338"/>
      <c r="H175" s="338"/>
      <c r="I175" s="597"/>
      <c r="J175" s="597"/>
      <c r="K175" s="597"/>
      <c r="L175" s="597"/>
      <c r="M175" s="597"/>
      <c r="N175" s="595"/>
      <c r="O175" s="570"/>
      <c r="P175" s="409"/>
      <c r="Q175" s="570"/>
      <c r="R175" s="570"/>
      <c r="S175" s="570"/>
      <c r="T175" s="570"/>
      <c r="U175" s="409"/>
      <c r="V175" s="409"/>
      <c r="W175" s="166"/>
      <c r="X175" s="164"/>
      <c r="Y175" s="164"/>
      <c r="Z175" s="164"/>
      <c r="AA175" s="164"/>
      <c r="AB175" s="593"/>
      <c r="AC175" s="198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</row>
    <row r="176" spans="2:53">
      <c r="B176" s="920"/>
      <c r="C176" s="920"/>
      <c r="D176" s="338"/>
      <c r="E176" s="338"/>
      <c r="F176" s="338"/>
      <c r="G176" s="338"/>
      <c r="H176" s="338"/>
      <c r="I176" s="409"/>
      <c r="J176" s="409"/>
      <c r="K176" s="409"/>
      <c r="L176" s="409"/>
      <c r="M176" s="409"/>
      <c r="N176" s="570"/>
      <c r="O176" s="570"/>
      <c r="P176" s="409"/>
      <c r="Q176" s="570"/>
      <c r="R176" s="570"/>
      <c r="S176" s="570"/>
      <c r="T176" s="570"/>
      <c r="U176" s="409"/>
      <c r="V176" s="409"/>
      <c r="W176" s="166"/>
      <c r="X176" s="164"/>
      <c r="Y176" s="164"/>
      <c r="Z176" s="164"/>
      <c r="AA176" s="164"/>
      <c r="AB176" s="593"/>
      <c r="AC176" s="198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</row>
    <row r="177" spans="2:53">
      <c r="B177" s="925"/>
      <c r="C177" s="925"/>
      <c r="D177" s="338"/>
      <c r="E177" s="338"/>
      <c r="F177" s="338"/>
      <c r="G177" s="338"/>
      <c r="H177" s="338"/>
      <c r="I177" s="409"/>
      <c r="J177" s="409"/>
      <c r="K177" s="409"/>
      <c r="L177" s="409"/>
      <c r="M177" s="409"/>
      <c r="N177" s="570"/>
      <c r="O177" s="570"/>
      <c r="P177" s="409"/>
      <c r="Q177" s="570"/>
      <c r="R177" s="570"/>
      <c r="S177" s="570"/>
      <c r="T177" s="570"/>
      <c r="U177" s="409"/>
      <c r="V177" s="409"/>
      <c r="W177" s="166"/>
      <c r="X177" s="164"/>
      <c r="Y177" s="164"/>
      <c r="Z177" s="164"/>
      <c r="AA177" s="164"/>
      <c r="AB177" s="593"/>
      <c r="AC177" s="198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</row>
    <row r="178" spans="2:53">
      <c r="B178" s="925"/>
      <c r="C178" s="925"/>
      <c r="D178" s="338"/>
      <c r="E178" s="338"/>
      <c r="F178" s="338"/>
      <c r="G178" s="338"/>
      <c r="H178" s="338"/>
      <c r="I178" s="409"/>
      <c r="J178" s="409"/>
      <c r="K178" s="409"/>
      <c r="L178" s="409"/>
      <c r="M178" s="409"/>
      <c r="N178" s="570"/>
      <c r="O178" s="570"/>
      <c r="P178" s="409"/>
      <c r="Q178" s="570"/>
      <c r="R178" s="570"/>
      <c r="S178" s="570"/>
      <c r="T178" s="570"/>
      <c r="U178" s="409"/>
      <c r="V178" s="409"/>
      <c r="W178" s="166"/>
      <c r="X178" s="164"/>
      <c r="Y178" s="164"/>
      <c r="Z178" s="164"/>
      <c r="AA178" s="164"/>
      <c r="AB178" s="593"/>
      <c r="AC178" s="198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</row>
    <row r="179" spans="2:53">
      <c r="B179" s="922"/>
      <c r="C179" s="922"/>
      <c r="D179" s="338"/>
      <c r="E179" s="338"/>
      <c r="F179" s="338"/>
      <c r="G179" s="338"/>
      <c r="H179" s="338"/>
      <c r="I179" s="598"/>
      <c r="J179" s="598"/>
      <c r="K179" s="598"/>
      <c r="L179" s="598"/>
      <c r="M179" s="598"/>
      <c r="N179" s="598"/>
      <c r="O179" s="598"/>
      <c r="P179" s="598"/>
      <c r="Q179" s="598"/>
      <c r="R179" s="598"/>
      <c r="S179" s="598"/>
      <c r="T179" s="598"/>
      <c r="U179" s="599"/>
      <c r="V179" s="599"/>
      <c r="W179" s="585">
        <f>W173+W175+W176+W177+W178</f>
        <v>0</v>
      </c>
      <c r="X179" s="585"/>
      <c r="Y179" s="585"/>
      <c r="Z179" s="585"/>
      <c r="AA179" s="585"/>
      <c r="AB179" s="600"/>
      <c r="AC179" s="601"/>
    </row>
    <row r="180" spans="2:53"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Q180" s="157"/>
      <c r="R180" s="157"/>
      <c r="S180" s="157"/>
      <c r="T180" s="157"/>
      <c r="U180" s="338"/>
      <c r="V180" s="338"/>
    </row>
    <row r="181" spans="2:53">
      <c r="B181" s="157"/>
      <c r="C181" s="157"/>
      <c r="D181" s="157"/>
      <c r="E181" s="157"/>
      <c r="F181" s="157"/>
      <c r="G181" s="157"/>
      <c r="H181" s="157"/>
      <c r="I181" s="157"/>
      <c r="J181" s="590"/>
      <c r="K181" s="590"/>
      <c r="L181" s="590"/>
      <c r="M181" s="590"/>
      <c r="N181" s="590"/>
      <c r="O181" s="590"/>
      <c r="Q181" s="157"/>
      <c r="R181" s="157"/>
      <c r="S181" s="157"/>
      <c r="T181" s="157"/>
      <c r="U181" s="338"/>
      <c r="V181" s="338"/>
    </row>
    <row r="182" spans="2:53" ht="15" customHeight="1">
      <c r="B182" s="157"/>
      <c r="C182" s="157"/>
      <c r="D182" s="157"/>
      <c r="E182" s="157"/>
      <c r="F182" s="157"/>
      <c r="G182" s="157"/>
      <c r="H182" s="157"/>
      <c r="I182" s="157"/>
      <c r="J182" s="590"/>
      <c r="K182" s="590"/>
      <c r="L182" s="590"/>
      <c r="M182" s="590"/>
      <c r="N182" s="590"/>
      <c r="O182" s="590"/>
      <c r="Q182" s="157"/>
      <c r="R182" s="157"/>
      <c r="S182" s="157"/>
      <c r="T182" s="157"/>
      <c r="U182" s="338"/>
      <c r="V182" s="338"/>
    </row>
    <row r="183" spans="2:53" ht="15.75">
      <c r="B183" s="157"/>
      <c r="C183" s="338"/>
      <c r="D183" s="157"/>
      <c r="E183" s="157"/>
      <c r="F183" s="157"/>
      <c r="G183" s="157"/>
      <c r="H183" s="157"/>
      <c r="I183" s="157"/>
      <c r="J183" s="926"/>
      <c r="K183" s="926"/>
      <c r="L183" s="926"/>
      <c r="M183" s="926"/>
      <c r="N183" s="926"/>
      <c r="O183" s="926"/>
      <c r="Q183" s="157"/>
      <c r="R183" s="157"/>
      <c r="S183" s="157"/>
      <c r="T183" s="157"/>
      <c r="U183" s="338"/>
      <c r="V183" s="338"/>
    </row>
    <row r="184" spans="2:53" ht="15.75">
      <c r="B184" s="157"/>
      <c r="C184" s="338"/>
      <c r="D184" s="157"/>
      <c r="E184" s="157"/>
      <c r="F184" s="157"/>
      <c r="G184" s="157"/>
      <c r="H184" s="157"/>
      <c r="I184" s="157"/>
      <c r="J184" s="602"/>
      <c r="K184" s="923"/>
      <c r="L184" s="923"/>
      <c r="M184" s="923"/>
      <c r="N184" s="923"/>
      <c r="O184" s="923"/>
      <c r="P184" s="923"/>
      <c r="Q184" s="923"/>
      <c r="R184" s="157"/>
      <c r="S184" s="157"/>
      <c r="T184" s="157"/>
      <c r="U184" s="338"/>
      <c r="V184" s="338"/>
    </row>
    <row r="185" spans="2:53" ht="15.75">
      <c r="C185" s="154"/>
      <c r="J185" s="603"/>
      <c r="K185" s="604"/>
      <c r="L185" s="605"/>
      <c r="M185" s="927"/>
      <c r="N185" s="927"/>
      <c r="O185" s="606"/>
      <c r="P185" s="606"/>
      <c r="Q185" s="606"/>
    </row>
    <row r="186" spans="2:53"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Q186" s="157"/>
      <c r="R186" s="157"/>
      <c r="S186" s="157"/>
      <c r="T186" s="157"/>
      <c r="U186" s="338"/>
      <c r="V186" s="338"/>
    </row>
    <row r="187" spans="2:53"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Q187" s="157"/>
      <c r="R187" s="157"/>
      <c r="S187" s="157"/>
      <c r="T187" s="157"/>
      <c r="U187" s="338"/>
      <c r="V187" s="338"/>
      <c r="W187" s="154">
        <v>100</v>
      </c>
    </row>
    <row r="188" spans="2:53" ht="55.5" customHeight="1">
      <c r="B188" s="924"/>
      <c r="C188" s="924"/>
      <c r="D188" s="607"/>
      <c r="E188" s="607"/>
      <c r="F188" s="607"/>
      <c r="G188" s="607"/>
      <c r="H188" s="607"/>
      <c r="I188" s="398"/>
      <c r="J188" s="398"/>
      <c r="K188" s="398"/>
      <c r="L188" s="328"/>
      <c r="M188" s="328"/>
      <c r="N188" s="564"/>
      <c r="O188" s="608"/>
      <c r="P188" s="564"/>
      <c r="Q188" s="564"/>
      <c r="R188" s="564"/>
      <c r="S188" s="564"/>
      <c r="T188" s="564"/>
      <c r="U188" s="328"/>
      <c r="V188" s="328"/>
    </row>
    <row r="189" spans="2:53">
      <c r="B189" s="931"/>
      <c r="C189" s="931"/>
      <c r="D189" s="338"/>
      <c r="E189" s="338"/>
      <c r="F189" s="338"/>
      <c r="G189" s="338"/>
      <c r="H189" s="338"/>
      <c r="I189" s="609"/>
      <c r="J189" s="609"/>
      <c r="K189" s="609"/>
      <c r="L189" s="610"/>
      <c r="M189" s="609"/>
      <c r="N189" s="570"/>
      <c r="O189" s="570"/>
      <c r="P189" s="609"/>
      <c r="Q189" s="570"/>
      <c r="R189" s="570"/>
      <c r="S189" s="570"/>
      <c r="T189" s="570"/>
      <c r="U189" s="611"/>
      <c r="V189" s="611"/>
      <c r="W189" s="338"/>
      <c r="X189" s="157"/>
      <c r="Y189" s="157"/>
      <c r="Z189" s="157"/>
      <c r="AA189" s="157"/>
      <c r="AB189" s="157"/>
    </row>
    <row r="190" spans="2:53">
      <c r="B190" s="928"/>
      <c r="C190" s="928"/>
      <c r="D190" s="338"/>
      <c r="E190" s="338"/>
      <c r="F190" s="338"/>
      <c r="G190" s="338"/>
      <c r="H190" s="338"/>
      <c r="I190" s="612"/>
      <c r="J190" s="612"/>
      <c r="K190" s="612"/>
      <c r="L190" s="613"/>
      <c r="M190" s="612"/>
      <c r="N190" s="570"/>
      <c r="O190" s="570"/>
      <c r="P190" s="406"/>
      <c r="Q190" s="570"/>
      <c r="R190" s="570"/>
      <c r="S190" s="570"/>
      <c r="T190" s="570"/>
      <c r="U190" s="406"/>
      <c r="V190" s="406"/>
      <c r="W190" s="409" t="e">
        <f t="shared" ref="W190:W195" si="6">U190*$W$187/$U$189</f>
        <v>#DIV/0!</v>
      </c>
      <c r="X190" s="614"/>
      <c r="Y190" s="614"/>
      <c r="Z190" s="614"/>
      <c r="AA190" s="157"/>
      <c r="AB190" s="157"/>
    </row>
    <row r="191" spans="2:53">
      <c r="B191" s="921"/>
      <c r="C191" s="921"/>
      <c r="D191" s="338"/>
      <c r="E191" s="338"/>
      <c r="F191" s="338"/>
      <c r="G191" s="338"/>
      <c r="H191" s="338"/>
      <c r="I191" s="615"/>
      <c r="J191" s="615"/>
      <c r="K191" s="615"/>
      <c r="L191" s="613"/>
      <c r="M191" s="615"/>
      <c r="N191" s="570"/>
      <c r="O191" s="570"/>
      <c r="P191" s="406"/>
      <c r="Q191" s="570"/>
      <c r="R191" s="570"/>
      <c r="S191" s="570"/>
      <c r="T191" s="570"/>
      <c r="U191" s="406"/>
      <c r="V191" s="406"/>
      <c r="W191" s="596" t="e">
        <f t="shared" si="6"/>
        <v>#DIV/0!</v>
      </c>
      <c r="X191" s="616"/>
      <c r="Y191" s="616"/>
      <c r="Z191" s="616"/>
      <c r="AA191" s="157"/>
      <c r="AB191" s="157"/>
    </row>
    <row r="192" spans="2:53">
      <c r="B192" s="920"/>
      <c r="C192" s="920"/>
      <c r="D192" s="338"/>
      <c r="E192" s="338"/>
      <c r="F192" s="338"/>
      <c r="G192" s="338"/>
      <c r="H192" s="338"/>
      <c r="I192" s="612"/>
      <c r="J192" s="612"/>
      <c r="K192" s="612"/>
      <c r="L192" s="613"/>
      <c r="M192" s="612"/>
      <c r="N192" s="570"/>
      <c r="O192" s="570"/>
      <c r="P192" s="406"/>
      <c r="Q192" s="570"/>
      <c r="R192" s="570"/>
      <c r="S192" s="570"/>
      <c r="T192" s="570"/>
      <c r="U192" s="406"/>
      <c r="V192" s="406"/>
      <c r="W192" s="409" t="e">
        <f t="shared" si="6"/>
        <v>#DIV/0!</v>
      </c>
      <c r="X192" s="614"/>
      <c r="Y192" s="614"/>
      <c r="Z192" s="614"/>
      <c r="AA192" s="157"/>
      <c r="AB192" s="157"/>
    </row>
    <row r="193" spans="2:29">
      <c r="B193" s="920"/>
      <c r="C193" s="920"/>
      <c r="D193" s="338"/>
      <c r="E193" s="338"/>
      <c r="F193" s="338"/>
      <c r="G193" s="338"/>
      <c r="H193" s="338"/>
      <c r="I193" s="385"/>
      <c r="J193" s="385"/>
      <c r="K193" s="385"/>
      <c r="L193" s="609"/>
      <c r="M193" s="385"/>
      <c r="N193" s="570"/>
      <c r="O193" s="570"/>
      <c r="P193" s="406"/>
      <c r="Q193" s="570"/>
      <c r="R193" s="570"/>
      <c r="S193" s="570"/>
      <c r="T193" s="570"/>
      <c r="U193" s="406"/>
      <c r="V193" s="406"/>
      <c r="W193" s="409" t="e">
        <f t="shared" si="6"/>
        <v>#DIV/0!</v>
      </c>
      <c r="X193" s="614"/>
      <c r="Y193" s="614"/>
      <c r="Z193" s="614"/>
      <c r="AA193" s="157"/>
      <c r="AB193" s="157"/>
    </row>
    <row r="194" spans="2:29">
      <c r="B194" s="921"/>
      <c r="C194" s="921"/>
      <c r="D194" s="338"/>
      <c r="E194" s="338"/>
      <c r="F194" s="338"/>
      <c r="G194" s="338"/>
      <c r="H194" s="338"/>
      <c r="I194" s="385"/>
      <c r="J194" s="385"/>
      <c r="K194" s="385"/>
      <c r="L194" s="609"/>
      <c r="M194" s="385"/>
      <c r="N194" s="570"/>
      <c r="O194" s="570"/>
      <c r="P194" s="406"/>
      <c r="Q194" s="570"/>
      <c r="R194" s="570"/>
      <c r="S194" s="570"/>
      <c r="T194" s="570"/>
      <c r="U194" s="406"/>
      <c r="V194" s="406"/>
      <c r="W194" s="409" t="e">
        <f t="shared" si="6"/>
        <v>#DIV/0!</v>
      </c>
      <c r="X194" s="614"/>
      <c r="Y194" s="614"/>
      <c r="Z194" s="614"/>
      <c r="AA194" s="157"/>
      <c r="AB194" s="157"/>
    </row>
    <row r="195" spans="2:29">
      <c r="B195" s="921"/>
      <c r="C195" s="921"/>
      <c r="D195" s="338"/>
      <c r="E195" s="338"/>
      <c r="F195" s="338"/>
      <c r="G195" s="338"/>
      <c r="H195" s="338"/>
      <c r="I195" s="385"/>
      <c r="J195" s="385"/>
      <c r="K195" s="385"/>
      <c r="L195" s="609"/>
      <c r="M195" s="385"/>
      <c r="N195" s="570"/>
      <c r="O195" s="570"/>
      <c r="P195" s="406"/>
      <c r="Q195" s="570"/>
      <c r="R195" s="570"/>
      <c r="S195" s="570"/>
      <c r="T195" s="570"/>
      <c r="U195" s="406"/>
      <c r="V195" s="406"/>
      <c r="W195" s="409" t="e">
        <f t="shared" si="6"/>
        <v>#DIV/0!</v>
      </c>
      <c r="X195" s="614"/>
      <c r="Y195" s="614"/>
      <c r="Z195" s="614"/>
      <c r="AA195" s="157"/>
      <c r="AB195" s="157"/>
    </row>
    <row r="196" spans="2:29">
      <c r="B196" s="922"/>
      <c r="C196" s="922"/>
      <c r="D196" s="157"/>
      <c r="E196" s="157"/>
      <c r="F196" s="157"/>
      <c r="G196" s="157"/>
      <c r="H196" s="157"/>
      <c r="I196" s="617"/>
      <c r="J196" s="617"/>
      <c r="K196" s="617"/>
      <c r="L196" s="618"/>
      <c r="M196" s="617"/>
      <c r="N196" s="619"/>
      <c r="O196" s="619"/>
      <c r="P196" s="618"/>
      <c r="Q196" s="619"/>
      <c r="R196" s="619"/>
      <c r="S196" s="619"/>
      <c r="T196" s="619"/>
      <c r="U196" s="392"/>
      <c r="V196" s="392"/>
      <c r="W196" s="620" t="e">
        <f>SUM(W190:W195)-W191</f>
        <v>#DIV/0!</v>
      </c>
      <c r="X196" s="621"/>
      <c r="Y196" s="621"/>
      <c r="Z196" s="621"/>
      <c r="AA196" s="157"/>
      <c r="AB196" s="929"/>
      <c r="AC196" s="930"/>
    </row>
    <row r="197" spans="2:29"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Q197" s="157"/>
      <c r="R197" s="157"/>
      <c r="S197" s="157"/>
      <c r="T197" s="157"/>
      <c r="U197" s="338"/>
      <c r="V197" s="338"/>
    </row>
    <row r="198" spans="2:29"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Q198" s="157"/>
      <c r="R198" s="157"/>
      <c r="S198" s="157"/>
      <c r="T198" s="157"/>
      <c r="U198" s="622"/>
      <c r="V198" s="622"/>
    </row>
    <row r="199" spans="2:29" ht="14.25">
      <c r="I199" s="302"/>
      <c r="J199" s="303"/>
      <c r="K199" s="303"/>
      <c r="L199" s="303"/>
      <c r="M199" s="302"/>
      <c r="N199" s="303"/>
      <c r="O199" s="302"/>
      <c r="P199" s="303"/>
      <c r="Q199" s="303"/>
      <c r="R199" s="303"/>
    </row>
    <row r="200" spans="2:29" ht="14.25">
      <c r="I200" s="302"/>
      <c r="J200" s="303"/>
      <c r="K200" s="303"/>
      <c r="L200" s="303"/>
      <c r="M200" s="303"/>
      <c r="N200" s="303"/>
      <c r="O200" s="303"/>
      <c r="P200" s="303"/>
      <c r="Q200" s="303"/>
      <c r="R200" s="303"/>
    </row>
    <row r="201" spans="2:29">
      <c r="W201" s="154" t="s">
        <v>121</v>
      </c>
      <c r="X201" s="154"/>
      <c r="Y201" s="154"/>
      <c r="Z201" s="154"/>
    </row>
    <row r="203" spans="2:29">
      <c r="U203" s="623"/>
      <c r="V203" s="623"/>
      <c r="W203" s="154" t="e">
        <f>U203*100/U201</f>
        <v>#DIV/0!</v>
      </c>
    </row>
    <row r="204" spans="2:29">
      <c r="U204" s="624"/>
      <c r="V204" s="624"/>
    </row>
    <row r="205" spans="2:29">
      <c r="U205" s="623"/>
      <c r="V205" s="623"/>
      <c r="W205" s="154" t="e">
        <f>U205*100/U201</f>
        <v>#DIV/0!</v>
      </c>
    </row>
    <row r="206" spans="2:29">
      <c r="U206" s="623"/>
      <c r="V206" s="623"/>
      <c r="W206" s="166" t="e">
        <f>U206*100/U201</f>
        <v>#DIV/0!</v>
      </c>
      <c r="X206" s="164"/>
      <c r="Y206" s="164"/>
      <c r="Z206" s="164"/>
    </row>
    <row r="207" spans="2:29">
      <c r="U207" s="623"/>
      <c r="V207" s="623"/>
      <c r="W207" s="166" t="e">
        <f>U207*100/U201</f>
        <v>#DIV/0!</v>
      </c>
      <c r="X207" s="164"/>
      <c r="Y207" s="164"/>
      <c r="Z207" s="164"/>
    </row>
    <row r="208" spans="2:29">
      <c r="U208" s="623"/>
      <c r="V208" s="623"/>
      <c r="W208" s="166" t="e">
        <f>U208*100/U201</f>
        <v>#DIV/0!</v>
      </c>
      <c r="X208" s="164"/>
      <c r="Y208" s="164"/>
      <c r="Z208" s="164"/>
    </row>
    <row r="209" spans="21:22">
      <c r="U209" s="625"/>
      <c r="V209" s="625"/>
    </row>
    <row r="211" spans="21:22">
      <c r="U211" s="625"/>
      <c r="V211" s="625"/>
    </row>
  </sheetData>
  <mergeCells count="153">
    <mergeCell ref="B195:C195"/>
    <mergeCell ref="B196:C196"/>
    <mergeCell ref="AB196:AC196"/>
    <mergeCell ref="B189:C189"/>
    <mergeCell ref="B190:C190"/>
    <mergeCell ref="B191:C191"/>
    <mergeCell ref="B192:C192"/>
    <mergeCell ref="B193:C193"/>
    <mergeCell ref="B194:C194"/>
    <mergeCell ref="B178:C178"/>
    <mergeCell ref="B179:C179"/>
    <mergeCell ref="J183:O183"/>
    <mergeCell ref="K184:Q184"/>
    <mergeCell ref="M185:N185"/>
    <mergeCell ref="B188:C188"/>
    <mergeCell ref="B172:C172"/>
    <mergeCell ref="B173:C173"/>
    <mergeCell ref="B174:C174"/>
    <mergeCell ref="B175:C175"/>
    <mergeCell ref="B176:C176"/>
    <mergeCell ref="B177:C177"/>
    <mergeCell ref="B159:C159"/>
    <mergeCell ref="B160:C160"/>
    <mergeCell ref="B161:C161"/>
    <mergeCell ref="B162:C162"/>
    <mergeCell ref="K166:Q166"/>
    <mergeCell ref="B169:C169"/>
    <mergeCell ref="B151:C151"/>
    <mergeCell ref="B154:C154"/>
    <mergeCell ref="B155:C155"/>
    <mergeCell ref="B156:C156"/>
    <mergeCell ref="B157:C157"/>
    <mergeCell ref="B158:C158"/>
    <mergeCell ref="B142:C142"/>
    <mergeCell ref="D142:I142"/>
    <mergeCell ref="D143:I143"/>
    <mergeCell ref="D144:I144"/>
    <mergeCell ref="B147:U147"/>
    <mergeCell ref="B148:U148"/>
    <mergeCell ref="D138:I138"/>
    <mergeCell ref="B139:C139"/>
    <mergeCell ref="D139:I139"/>
    <mergeCell ref="M139:O139"/>
    <mergeCell ref="D140:I140"/>
    <mergeCell ref="D141:I141"/>
    <mergeCell ref="D134:I134"/>
    <mergeCell ref="B135:C135"/>
    <mergeCell ref="D135:I135"/>
    <mergeCell ref="B136:C136"/>
    <mergeCell ref="D136:I136"/>
    <mergeCell ref="D137:I137"/>
    <mergeCell ref="B130:C130"/>
    <mergeCell ref="B131:C131"/>
    <mergeCell ref="D131:I131"/>
    <mergeCell ref="B132:C132"/>
    <mergeCell ref="D132:I132"/>
    <mergeCell ref="B133:C133"/>
    <mergeCell ref="B127:C127"/>
    <mergeCell ref="D127:I127"/>
    <mergeCell ref="B128:C128"/>
    <mergeCell ref="D128:I128"/>
    <mergeCell ref="B129:C129"/>
    <mergeCell ref="D129:I129"/>
    <mergeCell ref="B124:C124"/>
    <mergeCell ref="D124:I124"/>
    <mergeCell ref="B125:C125"/>
    <mergeCell ref="D125:I125"/>
    <mergeCell ref="B126:C126"/>
    <mergeCell ref="D126:I126"/>
    <mergeCell ref="B121:C121"/>
    <mergeCell ref="D121:I121"/>
    <mergeCell ref="B122:C122"/>
    <mergeCell ref="D122:I122"/>
    <mergeCell ref="B123:C123"/>
    <mergeCell ref="D123:I123"/>
    <mergeCell ref="B118:C118"/>
    <mergeCell ref="D118:I118"/>
    <mergeCell ref="B119:C119"/>
    <mergeCell ref="D119:I119"/>
    <mergeCell ref="B120:C120"/>
    <mergeCell ref="D120:I120"/>
    <mergeCell ref="B115:C115"/>
    <mergeCell ref="D115:I115"/>
    <mergeCell ref="B116:C116"/>
    <mergeCell ref="D116:I116"/>
    <mergeCell ref="B117:C117"/>
    <mergeCell ref="D117:I117"/>
    <mergeCell ref="B112:C112"/>
    <mergeCell ref="D112:I112"/>
    <mergeCell ref="B113:C113"/>
    <mergeCell ref="D113:I113"/>
    <mergeCell ref="B114:C114"/>
    <mergeCell ref="D114:I114"/>
    <mergeCell ref="B109:C109"/>
    <mergeCell ref="D109:I109"/>
    <mergeCell ref="B110:C110"/>
    <mergeCell ref="D110:I110"/>
    <mergeCell ref="B111:C111"/>
    <mergeCell ref="D111:I111"/>
    <mergeCell ref="B106:C106"/>
    <mergeCell ref="D106:I106"/>
    <mergeCell ref="B107:C107"/>
    <mergeCell ref="D107:I107"/>
    <mergeCell ref="B108:C108"/>
    <mergeCell ref="D108:I108"/>
    <mergeCell ref="B103:C103"/>
    <mergeCell ref="D103:I103"/>
    <mergeCell ref="B104:C104"/>
    <mergeCell ref="D104:I104"/>
    <mergeCell ref="B105:C105"/>
    <mergeCell ref="D105:I105"/>
    <mergeCell ref="B99:U99"/>
    <mergeCell ref="D100:J100"/>
    <mergeCell ref="N100:O100"/>
    <mergeCell ref="N101:O101"/>
    <mergeCell ref="B102:C102"/>
    <mergeCell ref="D102:I102"/>
    <mergeCell ref="B43:J43"/>
    <mergeCell ref="I45:U45"/>
    <mergeCell ref="B66:J66"/>
    <mergeCell ref="J69:W69"/>
    <mergeCell ref="J85:U85"/>
    <mergeCell ref="B98:U98"/>
    <mergeCell ref="B33:C33"/>
    <mergeCell ref="B34:C34"/>
    <mergeCell ref="AD34:AE34"/>
    <mergeCell ref="B35:C35"/>
    <mergeCell ref="B39:C39"/>
    <mergeCell ref="B40:C40"/>
    <mergeCell ref="AN27:AN28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W27:W28"/>
    <mergeCell ref="B18:C18"/>
    <mergeCell ref="B19:C19"/>
    <mergeCell ref="V19:V20"/>
    <mergeCell ref="B20:C20"/>
    <mergeCell ref="B21:C21"/>
    <mergeCell ref="B22:C22"/>
    <mergeCell ref="B8:U8"/>
    <mergeCell ref="B13:C13"/>
    <mergeCell ref="B14:C14"/>
    <mergeCell ref="B15:C15"/>
    <mergeCell ref="B16:C16"/>
    <mergeCell ref="B17:C17"/>
  </mergeCells>
  <pageMargins left="0.78740157480314965" right="0.19685039370078741" top="0.74803149606299213" bottom="0.19685039370078741" header="0.31496062992125984" footer="0.19685039370078741"/>
  <pageSetup paperSize="260" scale="72" fitToHeight="3" orientation="landscape" horizontalDpi="240" verticalDpi="144" r:id="rId1"/>
  <headerFooter alignWithMargins="0"/>
  <rowBreaks count="4" manualBreakCount="4">
    <brk id="44" min="1" max="26" man="1"/>
    <brk id="45" min="1" max="26" man="1"/>
    <brk id="96" min="1" max="22" man="1"/>
    <brk id="146" min="1" max="22" man="1"/>
  </rowBreaks>
  <colBreaks count="1" manualBreakCount="1">
    <brk id="22" max="20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="85" zoomScaleSheetLayoutView="85" workbookViewId="0">
      <selection activeCell="T24" sqref="T24"/>
    </sheetView>
  </sheetViews>
  <sheetFormatPr defaultRowHeight="12.75"/>
  <cols>
    <col min="1" max="1" width="4.85546875" style="1" customWidth="1"/>
    <col min="2" max="2" width="7" style="1" customWidth="1"/>
    <col min="3" max="3" width="36.5703125" style="1" customWidth="1"/>
    <col min="4" max="4" width="7.42578125" style="1" customWidth="1"/>
    <col min="5" max="5" width="10.85546875" style="1" customWidth="1"/>
    <col min="6" max="6" width="14" style="1" customWidth="1"/>
    <col min="7" max="7" width="12.7109375" style="2" customWidth="1"/>
    <col min="8" max="8" width="10.85546875" style="2" customWidth="1"/>
    <col min="9" max="9" width="11" style="2" customWidth="1"/>
    <col min="10" max="10" width="11.7109375" style="2" customWidth="1"/>
    <col min="11" max="11" width="11.28515625" style="2" customWidth="1"/>
    <col min="12" max="12" width="10.7109375" style="2" customWidth="1"/>
    <col min="13" max="13" width="11.28515625" style="2" customWidth="1"/>
    <col min="14" max="14" width="9.5703125" style="2" customWidth="1"/>
    <col min="15" max="15" width="7.7109375" style="2" customWidth="1"/>
    <col min="16" max="17" width="8" style="2" customWidth="1"/>
    <col min="18" max="18" width="7.140625" style="2" customWidth="1"/>
    <col min="19" max="19" width="7.85546875" style="2" customWidth="1"/>
    <col min="20" max="20" width="55.28515625" style="1" customWidth="1"/>
    <col min="21" max="21" width="13.42578125" style="1" bestFit="1" customWidth="1"/>
    <col min="22" max="22" width="14.7109375" style="1" customWidth="1"/>
    <col min="23" max="16384" width="9.140625" style="1"/>
  </cols>
  <sheetData>
    <row r="1" spans="1:22" ht="53.25" customHeight="1">
      <c r="E1" s="2"/>
      <c r="F1" s="2"/>
      <c r="G1" s="3"/>
      <c r="H1" s="3"/>
      <c r="I1" s="3"/>
      <c r="J1" s="3"/>
    </row>
    <row r="2" spans="1:22" s="6" customFormat="1" ht="32.25" customHeight="1">
      <c r="A2" s="4"/>
      <c r="B2" s="934"/>
      <c r="C2" s="934"/>
      <c r="D2" s="934"/>
      <c r="E2" s="4"/>
      <c r="F2" s="4"/>
      <c r="G2" s="5"/>
      <c r="H2" s="5"/>
      <c r="I2" s="5"/>
      <c r="J2" s="5"/>
      <c r="K2" s="5"/>
      <c r="L2" s="5"/>
      <c r="M2"/>
      <c r="N2"/>
      <c r="O2"/>
      <c r="P2" s="935" t="s">
        <v>0</v>
      </c>
      <c r="Q2" s="935"/>
      <c r="R2" s="935"/>
      <c r="S2" s="935"/>
      <c r="T2" s="5"/>
    </row>
    <row r="3" spans="1:22" s="6" customFormat="1" ht="27.75" customHeight="1">
      <c r="A3" s="4"/>
      <c r="B3" s="936"/>
      <c r="C3" s="936"/>
      <c r="D3" s="936"/>
      <c r="E3" s="936"/>
      <c r="F3" s="936"/>
      <c r="G3" s="5"/>
      <c r="H3" s="5"/>
      <c r="I3" s="5"/>
      <c r="J3" s="5"/>
      <c r="K3" s="5"/>
      <c r="L3" s="5"/>
      <c r="M3" s="7"/>
      <c r="N3" s="7"/>
      <c r="O3" s="7"/>
      <c r="P3" s="7" t="s">
        <v>1</v>
      </c>
      <c r="Q3" s="8"/>
      <c r="R3" s="7"/>
      <c r="S3" s="7"/>
    </row>
    <row r="4" spans="1:22" s="6" customFormat="1" ht="22.5" customHeight="1">
      <c r="A4" s="4"/>
      <c r="B4" s="937"/>
      <c r="C4" s="937"/>
      <c r="D4" s="9"/>
      <c r="E4" s="9"/>
      <c r="F4" s="9"/>
      <c r="G4" s="10"/>
      <c r="H4" s="10"/>
      <c r="I4" s="10"/>
      <c r="J4" s="10"/>
      <c r="K4" s="5"/>
      <c r="L4" s="5"/>
      <c r="M4" s="7"/>
      <c r="N4" s="7"/>
      <c r="O4" s="7"/>
      <c r="P4" s="7" t="s">
        <v>2</v>
      </c>
      <c r="Q4" s="8"/>
      <c r="R4" s="7"/>
      <c r="S4" s="7"/>
    </row>
    <row r="5" spans="1:22" s="6" customFormat="1" ht="22.5" customHeight="1">
      <c r="A5" s="4"/>
      <c r="B5" s="11"/>
      <c r="C5" s="11"/>
      <c r="D5" s="9"/>
      <c r="E5" s="9"/>
      <c r="F5" s="9"/>
      <c r="G5" s="5"/>
      <c r="H5" s="5"/>
      <c r="I5" s="5"/>
      <c r="J5" s="5"/>
      <c r="K5" s="5"/>
      <c r="L5" s="5"/>
      <c r="M5" s="7"/>
      <c r="N5" s="7"/>
      <c r="O5" s="7"/>
      <c r="P5" s="938" t="s">
        <v>3</v>
      </c>
      <c r="Q5" s="938"/>
      <c r="R5" s="938"/>
      <c r="S5" s="938"/>
    </row>
    <row r="6" spans="1:22" s="6" customFormat="1" ht="68.25" customHeight="1">
      <c r="A6" s="4"/>
      <c r="B6" s="932"/>
      <c r="C6" s="932"/>
      <c r="D6" s="932"/>
      <c r="E6" s="932"/>
      <c r="F6" s="4"/>
      <c r="G6" s="5"/>
      <c r="H6" s="5"/>
      <c r="I6" s="5"/>
      <c r="J6" s="5"/>
      <c r="K6" s="5"/>
      <c r="L6" s="5"/>
      <c r="M6" s="5"/>
      <c r="N6" s="5"/>
      <c r="O6" s="933" t="s">
        <v>4</v>
      </c>
      <c r="P6" s="933"/>
      <c r="Q6" s="933"/>
      <c r="R6" s="933"/>
      <c r="S6" s="933"/>
      <c r="T6" s="8"/>
    </row>
    <row r="7" spans="1:22" s="6" customFormat="1" ht="18.75" customHeight="1">
      <c r="A7" s="4"/>
      <c r="B7" s="939"/>
      <c r="C7" s="939"/>
      <c r="D7" s="939"/>
      <c r="E7" s="939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2" ht="18">
      <c r="B8" s="940" t="s">
        <v>5</v>
      </c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</row>
    <row r="9" spans="1:22">
      <c r="B9"/>
      <c r="C9"/>
      <c r="D9"/>
      <c r="E9" s="910" t="s">
        <v>6</v>
      </c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  <c r="Q9" s="910"/>
      <c r="R9" s="910"/>
      <c r="S9" s="910"/>
      <c r="T9" s="910"/>
      <c r="V9" s="2"/>
    </row>
    <row r="10" spans="1:22" ht="9" customHeight="1">
      <c r="B10" s="12"/>
      <c r="C10" s="12"/>
      <c r="D10" s="12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</row>
    <row r="11" spans="1:22" ht="15.75">
      <c r="B11" s="13"/>
      <c r="C11" s="13"/>
      <c r="D11"/>
      <c r="E11" s="16"/>
      <c r="F11" s="16"/>
      <c r="G11" s="17" t="s">
        <v>7</v>
      </c>
      <c r="H11" s="17"/>
      <c r="I11" s="17"/>
      <c r="J11" s="17"/>
      <c r="K11" s="16"/>
      <c r="L11" s="16"/>
      <c r="M11" s="16"/>
      <c r="N11" s="16"/>
      <c r="O11" s="16"/>
      <c r="P11" s="16"/>
      <c r="Q11" s="16"/>
      <c r="R11" s="16"/>
      <c r="S11" s="16"/>
      <c r="T11" s="15"/>
    </row>
    <row r="12" spans="1:22" ht="13.5" thickBot="1"/>
    <row r="13" spans="1:22" ht="18.75" customHeight="1">
      <c r="B13" s="941" t="s">
        <v>8</v>
      </c>
      <c r="C13" s="944" t="s">
        <v>9</v>
      </c>
      <c r="D13" s="941" t="s">
        <v>10</v>
      </c>
      <c r="E13" s="941" t="s">
        <v>11</v>
      </c>
      <c r="F13" s="947" t="s">
        <v>12</v>
      </c>
      <c r="G13" s="947" t="s">
        <v>13</v>
      </c>
      <c r="H13" s="950" t="s">
        <v>14</v>
      </c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2"/>
      <c r="U13" s="18" t="e">
        <f>[3]год!O36-'Річний план  сезон'!U23</f>
        <v>#REF!</v>
      </c>
    </row>
    <row r="14" spans="1:22" ht="28.5" customHeight="1">
      <c r="B14" s="942"/>
      <c r="C14" s="945"/>
      <c r="D14" s="942"/>
      <c r="E14" s="942"/>
      <c r="F14" s="948"/>
      <c r="G14" s="948"/>
      <c r="H14" s="805" t="s">
        <v>15</v>
      </c>
      <c r="I14" s="806" t="s">
        <v>16</v>
      </c>
      <c r="J14" s="807" t="s">
        <v>17</v>
      </c>
      <c r="K14" s="806" t="s">
        <v>18</v>
      </c>
      <c r="L14" s="806" t="s">
        <v>19</v>
      </c>
      <c r="M14" s="807" t="s">
        <v>20</v>
      </c>
      <c r="N14" s="807" t="s">
        <v>21</v>
      </c>
      <c r="O14" s="807" t="s">
        <v>22</v>
      </c>
      <c r="P14" s="807" t="s">
        <v>23</v>
      </c>
      <c r="Q14" s="807" t="s">
        <v>24</v>
      </c>
      <c r="R14" s="807" t="s">
        <v>25</v>
      </c>
      <c r="S14" s="808" t="s">
        <v>26</v>
      </c>
    </row>
    <row r="15" spans="1:22" ht="34.5" customHeight="1" thickBot="1">
      <c r="B15" s="943"/>
      <c r="C15" s="946"/>
      <c r="D15" s="943"/>
      <c r="E15" s="943"/>
      <c r="F15" s="949"/>
      <c r="G15" s="949"/>
      <c r="H15" s="809" t="s">
        <v>27</v>
      </c>
      <c r="I15" s="802" t="s">
        <v>27</v>
      </c>
      <c r="J15" s="803" t="s">
        <v>27</v>
      </c>
      <c r="K15" s="802" t="s">
        <v>27</v>
      </c>
      <c r="L15" s="803" t="s">
        <v>27</v>
      </c>
      <c r="M15" s="802" t="s">
        <v>27</v>
      </c>
      <c r="N15" s="803" t="s">
        <v>27</v>
      </c>
      <c r="O15" s="802" t="s">
        <v>27</v>
      </c>
      <c r="P15" s="803" t="s">
        <v>27</v>
      </c>
      <c r="Q15" s="802" t="s">
        <v>27</v>
      </c>
      <c r="R15" s="803" t="s">
        <v>27</v>
      </c>
      <c r="S15" s="804" t="s">
        <v>27</v>
      </c>
    </row>
    <row r="16" spans="1:22">
      <c r="B16" t="s">
        <v>28</v>
      </c>
      <c r="C16" s="19" t="s">
        <v>29</v>
      </c>
      <c r="D16" s="19" t="s">
        <v>30</v>
      </c>
      <c r="E16" s="19" t="s">
        <v>31</v>
      </c>
      <c r="F16" s="19" t="s">
        <v>32</v>
      </c>
      <c r="G16" s="19" t="s">
        <v>33</v>
      </c>
      <c r="H16" s="19" t="s">
        <v>34</v>
      </c>
      <c r="I16" s="19" t="s">
        <v>35</v>
      </c>
      <c r="J16" s="19" t="s">
        <v>36</v>
      </c>
      <c r="K16" s="19" t="s">
        <v>37</v>
      </c>
      <c r="L16" s="19" t="s">
        <v>38</v>
      </c>
      <c r="M16" s="19" t="s">
        <v>39</v>
      </c>
      <c r="N16" s="19" t="s">
        <v>40</v>
      </c>
      <c r="O16" s="19" t="s">
        <v>41</v>
      </c>
      <c r="P16" s="19" t="s">
        <v>42</v>
      </c>
      <c r="Q16" s="19">
        <v>16</v>
      </c>
      <c r="R16" s="19">
        <v>17</v>
      </c>
      <c r="S16" s="19">
        <v>18</v>
      </c>
    </row>
    <row r="17" spans="1:25" s="4" customFormat="1" ht="37.5" customHeight="1">
      <c r="B17" s="20" t="s">
        <v>28</v>
      </c>
      <c r="C17" s="21" t="s">
        <v>43</v>
      </c>
      <c r="D17" s="22" t="s">
        <v>44</v>
      </c>
      <c r="E17" s="23">
        <v>146344.842</v>
      </c>
      <c r="F17" s="23">
        <v>151920.08199999999</v>
      </c>
      <c r="G17" s="24">
        <v>171362.75700000001</v>
      </c>
      <c r="H17" s="24">
        <v>3937.145</v>
      </c>
      <c r="I17" s="24">
        <v>27655.347000000002</v>
      </c>
      <c r="J17" s="24">
        <v>35797.275999999998</v>
      </c>
      <c r="K17" s="24">
        <v>42293.249000000003</v>
      </c>
      <c r="L17" s="24">
        <v>33468.33</v>
      </c>
      <c r="M17" s="24">
        <v>27670.088</v>
      </c>
      <c r="N17" s="24">
        <v>541.322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U17" s="26" t="e">
        <f>K17+L17+M17+N17+#REF!+#REF!+#REF!</f>
        <v>#REF!</v>
      </c>
    </row>
    <row r="18" spans="1:25" s="4" customFormat="1" ht="46.5" customHeight="1">
      <c r="B18" s="27" t="s">
        <v>45</v>
      </c>
      <c r="C18" s="28" t="s">
        <v>46</v>
      </c>
      <c r="D18" s="29" t="s">
        <v>44</v>
      </c>
      <c r="E18" s="30">
        <v>0</v>
      </c>
      <c r="F18" s="30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25" s="4" customFormat="1" ht="21.75" customHeight="1" thickBot="1">
      <c r="B19" s="32" t="s">
        <v>47</v>
      </c>
      <c r="C19" s="33" t="s">
        <v>48</v>
      </c>
      <c r="D19" s="34" t="s">
        <v>44</v>
      </c>
      <c r="E19" s="35">
        <v>146344.842</v>
      </c>
      <c r="F19" s="36">
        <v>151920.08199999999</v>
      </c>
      <c r="G19" s="37">
        <v>171362.75700000001</v>
      </c>
      <c r="H19" s="38">
        <v>3937.145</v>
      </c>
      <c r="I19" s="38">
        <v>27655.347000000002</v>
      </c>
      <c r="J19" s="38">
        <v>35797.275999999998</v>
      </c>
      <c r="K19">
        <v>42293.249000000003</v>
      </c>
      <c r="L19">
        <v>33468.33</v>
      </c>
      <c r="M19">
        <v>27670.088</v>
      </c>
      <c r="N19" s="38">
        <v>541.322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U19" s="10" t="s">
        <v>49</v>
      </c>
    </row>
    <row r="20" spans="1:25" s="4" customFormat="1" ht="49.5" customHeight="1" thickBot="1">
      <c r="B20" s="20" t="s">
        <v>29</v>
      </c>
      <c r="C20" s="40" t="s">
        <v>50</v>
      </c>
      <c r="D20" s="41" t="s">
        <v>44</v>
      </c>
      <c r="E20" s="42">
        <v>0</v>
      </c>
      <c r="F20" s="43">
        <v>5509.4620000000004</v>
      </c>
      <c r="G20" s="44">
        <v>8220.8880000000008</v>
      </c>
      <c r="H20" s="45">
        <v>400.70699999999999</v>
      </c>
      <c r="I20" s="46">
        <v>1068.5519999999999</v>
      </c>
      <c r="J20" s="46">
        <v>1991.4269999999999</v>
      </c>
      <c r="K20" s="47">
        <v>1904.2560000000001</v>
      </c>
      <c r="L20" s="48">
        <v>1825.3869999999999</v>
      </c>
      <c r="M20" s="48">
        <v>946.43100000000004</v>
      </c>
      <c r="N20" s="48">
        <v>84.128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U20" s="50">
        <f>G19-G23</f>
        <v>-8220.8879999999772</v>
      </c>
    </row>
    <row r="21" spans="1:25" s="4" customFormat="1" ht="37.5" customHeight="1">
      <c r="B21" s="51" t="s">
        <v>51</v>
      </c>
      <c r="C21" s="52" t="s">
        <v>52</v>
      </c>
      <c r="D21" s="53" t="s">
        <v>44</v>
      </c>
      <c r="E21" s="54">
        <v>0</v>
      </c>
      <c r="F21" s="54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V21" s="56"/>
    </row>
    <row r="22" spans="1:25" s="4" customFormat="1" ht="43.5" customHeight="1" thickBot="1">
      <c r="A22" s="57"/>
      <c r="B22" s="32" t="s">
        <v>53</v>
      </c>
      <c r="C22" s="58" t="s">
        <v>54</v>
      </c>
      <c r="D22" s="59" t="s">
        <v>44</v>
      </c>
      <c r="E22" s="60">
        <v>0</v>
      </c>
      <c r="F22" s="61">
        <v>5509.4620000000004</v>
      </c>
      <c r="G22" s="62">
        <v>8220.8880000000008</v>
      </c>
      <c r="H22" s="62">
        <v>400.70699999999999</v>
      </c>
      <c r="I22" s="62">
        <v>1068.5519999999999</v>
      </c>
      <c r="J22" s="62">
        <v>1991.4269999999999</v>
      </c>
      <c r="K22" s="62">
        <v>1904.2560000000001</v>
      </c>
      <c r="L22" s="62">
        <v>1825.3869999999999</v>
      </c>
      <c r="M22" s="62">
        <v>946.43100000000004</v>
      </c>
      <c r="N22" s="63">
        <v>84.128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5">
        <f>SUM(G22:S22)</f>
        <v>16441.776000000002</v>
      </c>
    </row>
    <row r="23" spans="1:25" s="4" customFormat="1" ht="39" customHeight="1" thickBot="1">
      <c r="A23" s="66"/>
      <c r="B23" s="67" t="s">
        <v>30</v>
      </c>
      <c r="C23" s="68" t="s">
        <v>55</v>
      </c>
      <c r="D23" s="69" t="s">
        <v>44</v>
      </c>
      <c r="E23" s="70">
        <v>146344.842</v>
      </c>
      <c r="F23" s="71">
        <v>157429.54399999999</v>
      </c>
      <c r="G23" s="72">
        <v>179583.64499999999</v>
      </c>
      <c r="H23" s="71">
        <v>4337.8519999999999</v>
      </c>
      <c r="I23" s="71">
        <v>28723.899000000001</v>
      </c>
      <c r="J23" s="71">
        <v>37788.703000000001</v>
      </c>
      <c r="K23" s="71">
        <v>44197.504999999997</v>
      </c>
      <c r="L23" s="71">
        <v>35293.716999999997</v>
      </c>
      <c r="M23" s="71">
        <v>28616.519</v>
      </c>
      <c r="N23" s="71">
        <v>625.45000000000005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U23" s="26" t="e">
        <f>K23+L23+M23+N23+#REF!+#REF!+#REF!</f>
        <v>#REF!</v>
      </c>
    </row>
    <row r="24" spans="1:25" s="4" customFormat="1" ht="36" customHeight="1">
      <c r="A24" s="57"/>
      <c r="B24" s="74" t="s">
        <v>31</v>
      </c>
      <c r="C24" s="75" t="s">
        <v>56</v>
      </c>
      <c r="D24" s="76" t="s">
        <v>44</v>
      </c>
      <c r="E24" s="77">
        <v>24829.062999999998</v>
      </c>
      <c r="F24" s="77">
        <v>25103.348999999998</v>
      </c>
      <c r="G24" s="78">
        <v>28462.100999999999</v>
      </c>
      <c r="H24" s="79">
        <v>804.49800000000005</v>
      </c>
      <c r="I24" s="79">
        <v>4380.2849999999999</v>
      </c>
      <c r="J24" s="79">
        <v>6043.3220000000001</v>
      </c>
      <c r="K24" s="80">
        <v>6320.3059999999996</v>
      </c>
      <c r="L24" s="80">
        <v>5622.8339999999998</v>
      </c>
      <c r="M24" s="80">
        <v>5142.9679999999998</v>
      </c>
      <c r="N24" s="80">
        <v>147.88800000000001</v>
      </c>
      <c r="O24" s="81">
        <v>0</v>
      </c>
      <c r="P24" s="81">
        <v>0</v>
      </c>
      <c r="Q24" s="81">
        <v>0</v>
      </c>
      <c r="R24" s="81">
        <v>0</v>
      </c>
      <c r="S24" s="82">
        <v>0</v>
      </c>
    </row>
    <row r="25" spans="1:25" s="4" customFormat="1" ht="15.75" customHeight="1">
      <c r="B25" s="51" t="s">
        <v>57</v>
      </c>
      <c r="C25" s="28" t="s">
        <v>58</v>
      </c>
      <c r="D25" s="83" t="s">
        <v>59</v>
      </c>
      <c r="E25" s="84">
        <v>0.16969999999999999</v>
      </c>
      <c r="F25" s="85">
        <v>0.1595</v>
      </c>
      <c r="G25" s="84">
        <v>0.1585</v>
      </c>
      <c r="H25" s="86">
        <v>0.1855</v>
      </c>
      <c r="I25" s="86">
        <v>0.1525</v>
      </c>
      <c r="J25" s="86">
        <v>0.15989999999999999</v>
      </c>
      <c r="K25" s="86">
        <v>0.14299999999999999</v>
      </c>
      <c r="L25" s="86">
        <v>0.1593</v>
      </c>
      <c r="M25" s="86">
        <v>0.1797</v>
      </c>
      <c r="N25" s="87">
        <v>0.23649999999999999</v>
      </c>
      <c r="O25" s="88">
        <v>0</v>
      </c>
      <c r="P25" s="88">
        <v>0</v>
      </c>
      <c r="Q25" s="88">
        <v>0</v>
      </c>
      <c r="R25" s="88">
        <v>0</v>
      </c>
      <c r="S25" s="89">
        <v>0</v>
      </c>
    </row>
    <row r="26" spans="1:25" s="4" customFormat="1" ht="68.25" customHeight="1">
      <c r="B26" s="51" t="s">
        <v>60</v>
      </c>
      <c r="C26" s="28" t="s">
        <v>61</v>
      </c>
      <c r="D26" s="29" t="s">
        <v>44</v>
      </c>
      <c r="E26" s="90">
        <v>0</v>
      </c>
      <c r="F26" s="91">
        <v>954.16800000000001</v>
      </c>
      <c r="G26" s="92">
        <v>597.51400000000001</v>
      </c>
      <c r="H26" s="90">
        <v>15.725</v>
      </c>
      <c r="I26" s="90">
        <v>107.83499999999999</v>
      </c>
      <c r="J26" s="90">
        <v>121.858</v>
      </c>
      <c r="K26" s="90">
        <v>126.501</v>
      </c>
      <c r="L26" s="90">
        <v>112.45699999999999</v>
      </c>
      <c r="M26" s="90">
        <v>104.718</v>
      </c>
      <c r="N26" s="90">
        <v>8.42</v>
      </c>
      <c r="O26" s="93">
        <v>0</v>
      </c>
      <c r="P26" s="93">
        <v>0</v>
      </c>
      <c r="Q26" s="93">
        <v>0</v>
      </c>
      <c r="R26" s="93">
        <v>0</v>
      </c>
      <c r="S26" s="94">
        <v>0</v>
      </c>
      <c r="T26" s="95"/>
      <c r="U26" s="95"/>
      <c r="V26" s="95"/>
      <c r="W26" s="95"/>
      <c r="X26" s="95"/>
      <c r="Y26" s="95"/>
    </row>
    <row r="27" spans="1:25" s="4" customFormat="1" ht="19.5" customHeight="1" thickBot="1">
      <c r="B27" s="32" t="s">
        <v>57</v>
      </c>
      <c r="C27" s="58" t="s">
        <v>62</v>
      </c>
      <c r="D27" s="96" t="s">
        <v>59</v>
      </c>
      <c r="E27" s="97" t="s">
        <v>57</v>
      </c>
      <c r="F27" s="97" t="s">
        <v>57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9"/>
    </row>
    <row r="28" spans="1:25" s="4" customFormat="1" ht="38.25" customHeight="1">
      <c r="B28" s="20" t="s">
        <v>32</v>
      </c>
      <c r="C28" s="21" t="s">
        <v>63</v>
      </c>
      <c r="D28" s="22" t="s">
        <v>44</v>
      </c>
      <c r="E28" s="100">
        <v>121515.739</v>
      </c>
      <c r="F28" s="101">
        <v>127856.58100000001</v>
      </c>
      <c r="G28" s="102">
        <v>143498.17000000001</v>
      </c>
      <c r="H28" s="102">
        <v>3148.3719999999998</v>
      </c>
      <c r="I28" s="102">
        <v>23382.897000000001</v>
      </c>
      <c r="J28" s="102">
        <v>29875.812000000002</v>
      </c>
      <c r="K28" s="103">
        <v>36099.444000000003</v>
      </c>
      <c r="L28" s="103">
        <v>27957.953000000001</v>
      </c>
      <c r="M28" s="103">
        <v>22631.838</v>
      </c>
      <c r="N28" s="103">
        <v>401.85399999999998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5">
        <f>G28-[3]год!L36</f>
        <v>0</v>
      </c>
      <c r="U28" s="5" t="e">
        <f>K28+L28+M28+N28+#REF!+#REF!+#REF!</f>
        <v>#REF!</v>
      </c>
      <c r="V28" s="5" t="e">
        <f>[3]год!L36-'Річний план  сезон'!U28</f>
        <v>#REF!</v>
      </c>
    </row>
    <row r="29" spans="1:25" s="4" customFormat="1" ht="31.5" customHeight="1">
      <c r="B29" s="51" t="s">
        <v>64</v>
      </c>
      <c r="C29" s="33" t="s">
        <v>65</v>
      </c>
      <c r="D29" s="106" t="s">
        <v>44</v>
      </c>
      <c r="E29" s="107">
        <v>0</v>
      </c>
      <c r="F29" s="107">
        <v>0</v>
      </c>
      <c r="G29" s="107">
        <v>0</v>
      </c>
      <c r="H29" s="107"/>
      <c r="I29" s="107"/>
      <c r="J29" s="107"/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</row>
    <row r="30" spans="1:25" s="4" customFormat="1" ht="36.75" customHeight="1" thickBot="1">
      <c r="B30" s="810" t="s">
        <v>66</v>
      </c>
      <c r="C30" s="814" t="s">
        <v>67</v>
      </c>
      <c r="D30" s="815" t="s">
        <v>44</v>
      </c>
      <c r="E30" s="816">
        <v>305.66699999999997</v>
      </c>
      <c r="F30" s="816">
        <v>291.221</v>
      </c>
      <c r="G30" s="801">
        <v>330.70100000000002</v>
      </c>
      <c r="H30" s="817">
        <v>8.0210000000000008</v>
      </c>
      <c r="I30" s="817">
        <v>48.12</v>
      </c>
      <c r="J30" s="817">
        <v>69.543999999999997</v>
      </c>
      <c r="K30" s="818">
        <v>88.091999999999999</v>
      </c>
      <c r="L30" s="819">
        <v>67.445999999999998</v>
      </c>
      <c r="M30" s="819">
        <v>48.488</v>
      </c>
      <c r="N30" s="819">
        <v>0.99</v>
      </c>
      <c r="O30" s="820">
        <v>0</v>
      </c>
      <c r="P30" s="820">
        <v>0</v>
      </c>
      <c r="Q30" s="820">
        <v>0</v>
      </c>
      <c r="R30" s="820">
        <v>0</v>
      </c>
      <c r="S30" s="820">
        <v>0</v>
      </c>
    </row>
    <row r="31" spans="1:25" s="4" customFormat="1" ht="45" customHeight="1" thickBot="1">
      <c r="B31" s="811" t="s">
        <v>68</v>
      </c>
      <c r="C31" s="807" t="s">
        <v>309</v>
      </c>
      <c r="D31" s="801" t="s">
        <v>44</v>
      </c>
      <c r="E31" s="801">
        <v>121210.072</v>
      </c>
      <c r="F31" s="801">
        <v>127565.36</v>
      </c>
      <c r="G31" s="801">
        <v>143167.46900000001</v>
      </c>
      <c r="H31" s="801">
        <v>3140.3510000000001</v>
      </c>
      <c r="I31" s="801">
        <v>23334.776999999998</v>
      </c>
      <c r="J31" s="801">
        <v>29806.268</v>
      </c>
      <c r="K31" s="801">
        <v>36011.351999999999</v>
      </c>
      <c r="L31" s="801">
        <v>27890.507000000001</v>
      </c>
      <c r="M31" s="801">
        <v>22583.35</v>
      </c>
      <c r="N31" s="801">
        <v>400.86399999999998</v>
      </c>
      <c r="O31" s="801">
        <v>0</v>
      </c>
      <c r="P31" s="801">
        <v>0</v>
      </c>
      <c r="Q31" s="801">
        <v>0</v>
      </c>
      <c r="R31" s="801">
        <v>0</v>
      </c>
      <c r="S31" s="801">
        <v>0</v>
      </c>
      <c r="U31" s="10">
        <f>G32+G34+G36+G38</f>
        <v>143167.46900000001</v>
      </c>
    </row>
    <row r="32" spans="1:25" s="4" customFormat="1">
      <c r="B32" t="s">
        <v>69</v>
      </c>
      <c r="C32" s="801" t="s">
        <v>70</v>
      </c>
      <c r="D32" s="801" t="s">
        <v>44</v>
      </c>
      <c r="E32" s="801">
        <v>101015.319</v>
      </c>
      <c r="F32" s="801">
        <v>107670.549</v>
      </c>
      <c r="G32" s="801">
        <v>123245.973</v>
      </c>
      <c r="H32" s="801">
        <v>2696.2350000000001</v>
      </c>
      <c r="I32" s="801">
        <v>20132.165000000001</v>
      </c>
      <c r="J32" s="801">
        <v>25605.859</v>
      </c>
      <c r="K32" s="801">
        <v>30911.616999999998</v>
      </c>
      <c r="L32" s="801">
        <v>23965.098999999998</v>
      </c>
      <c r="M32" s="801">
        <v>19592.023000000001</v>
      </c>
      <c r="N32" s="801">
        <v>342.97500000000002</v>
      </c>
      <c r="O32" s="801">
        <v>0</v>
      </c>
      <c r="P32" s="801">
        <v>0</v>
      </c>
      <c r="Q32" s="801">
        <v>0</v>
      </c>
      <c r="R32" s="801">
        <v>0</v>
      </c>
      <c r="S32" s="801">
        <v>0</v>
      </c>
      <c r="U32" s="5" t="e">
        <f>K32+L32+M32+N32+#REF!+#REF!+#REF!</f>
        <v>#REF!</v>
      </c>
    </row>
    <row r="33" spans="1:23" s="4" customFormat="1" ht="16.5" customHeight="1">
      <c r="B33" s="812" t="s">
        <v>57</v>
      </c>
      <c r="C33" s="814" t="s">
        <v>71</v>
      </c>
      <c r="D33" s="815" t="s">
        <v>59</v>
      </c>
      <c r="E33" s="801">
        <v>0.83340000000000003</v>
      </c>
      <c r="F33" s="801">
        <v>0.84399999999999997</v>
      </c>
      <c r="G33" s="801">
        <v>0.8609</v>
      </c>
      <c r="H33" s="801">
        <v>0.85860000000000003</v>
      </c>
      <c r="I33" s="801">
        <v>0.86280000000000001</v>
      </c>
      <c r="J33" s="801">
        <v>0.85909999999999997</v>
      </c>
      <c r="K33" s="801">
        <v>0.85840000000000005</v>
      </c>
      <c r="L33" s="801">
        <v>0.85929999999999995</v>
      </c>
      <c r="M33" s="801">
        <v>0.86750000000000005</v>
      </c>
      <c r="N33" s="801">
        <v>0.85560000000000003</v>
      </c>
      <c r="O33" s="801">
        <v>0</v>
      </c>
      <c r="P33" s="801">
        <v>0</v>
      </c>
      <c r="Q33" s="801">
        <v>0</v>
      </c>
      <c r="R33" s="801">
        <v>0</v>
      </c>
      <c r="S33" s="801">
        <v>0</v>
      </c>
    </row>
    <row r="34" spans="1:23" s="4" customFormat="1" ht="17.25" customHeight="1">
      <c r="B34" s="812" t="s">
        <v>72</v>
      </c>
      <c r="C34" s="821" t="s">
        <v>73</v>
      </c>
      <c r="D34" s="822" t="s">
        <v>44</v>
      </c>
      <c r="E34" s="823">
        <v>33.578000000000003</v>
      </c>
      <c r="F34" s="823">
        <v>33.020000000000003</v>
      </c>
      <c r="G34" s="801">
        <v>35.670999999999999</v>
      </c>
      <c r="H34" s="801">
        <v>0.45700000000000002</v>
      </c>
      <c r="I34" s="801">
        <v>5.4550000000000001</v>
      </c>
      <c r="J34" s="801">
        <v>7.5759999999999996</v>
      </c>
      <c r="K34" s="801">
        <v>9.2420000000000009</v>
      </c>
      <c r="L34" s="801">
        <v>7.2709999999999999</v>
      </c>
      <c r="M34" s="801">
        <v>5.5730000000000004</v>
      </c>
      <c r="N34" s="801">
        <v>9.7000000000000003E-2</v>
      </c>
      <c r="O34" s="824">
        <v>0</v>
      </c>
      <c r="P34" s="824">
        <v>0</v>
      </c>
      <c r="Q34" s="824">
        <v>0</v>
      </c>
      <c r="R34" s="824">
        <v>0</v>
      </c>
      <c r="S34" s="824">
        <v>0</v>
      </c>
      <c r="U34" s="5" t="e">
        <f>K34+L34+M34+N34+#REF!+#REF!+#REF!</f>
        <v>#REF!</v>
      </c>
    </row>
    <row r="35" spans="1:23" s="4" customFormat="1" ht="14.25" customHeight="1">
      <c r="B35" s="51"/>
      <c r="C35" s="108" t="str">
        <f>C33</f>
        <v>те ж у відсотках від пункту 5.3 </v>
      </c>
      <c r="D35" s="813" t="s">
        <v>59</v>
      </c>
      <c r="E35" s="831">
        <v>2.9999999999999997E-4</v>
      </c>
      <c r="F35" s="831">
        <v>2.9999999999999997E-4</v>
      </c>
      <c r="G35" s="832">
        <v>2.0000000000000001E-4</v>
      </c>
      <c r="H35" s="832">
        <v>1E-4</v>
      </c>
      <c r="I35" s="832">
        <v>2.0000000000000001E-4</v>
      </c>
      <c r="J35" s="832">
        <v>2.9999999999999997E-4</v>
      </c>
      <c r="K35" s="832">
        <v>2.9999999999999997E-4</v>
      </c>
      <c r="L35" s="832">
        <v>2.9999999999999997E-4</v>
      </c>
      <c r="M35" s="832">
        <v>2.0000000000000001E-4</v>
      </c>
      <c r="N35" s="832">
        <v>2.0000000000000001E-4</v>
      </c>
      <c r="O35" s="833">
        <v>0</v>
      </c>
      <c r="P35" s="833">
        <v>0</v>
      </c>
      <c r="Q35" s="833">
        <v>0</v>
      </c>
      <c r="R35" s="833">
        <v>0</v>
      </c>
      <c r="S35" s="833">
        <v>0</v>
      </c>
      <c r="U35" s="5"/>
    </row>
    <row r="36" spans="1:23" s="4" customFormat="1" ht="15.75">
      <c r="B36" s="51" t="s">
        <v>74</v>
      </c>
      <c r="C36" s="109" t="s">
        <v>75</v>
      </c>
      <c r="D36" s="828" t="s">
        <v>44</v>
      </c>
      <c r="E36" s="842">
        <v>17409.238000000001</v>
      </c>
      <c r="F36" s="843">
        <v>17244.885999999999</v>
      </c>
      <c r="G36" s="844">
        <v>17101.962</v>
      </c>
      <c r="H36" s="801">
        <v>407.43099999999998</v>
      </c>
      <c r="I36" s="801">
        <v>2806.7570000000001</v>
      </c>
      <c r="J36" s="801">
        <v>3563.9569999999999</v>
      </c>
      <c r="K36" s="801">
        <v>4332.5150000000003</v>
      </c>
      <c r="L36" s="801">
        <v>3330.9960000000001</v>
      </c>
      <c r="M36" s="801">
        <v>2607.326</v>
      </c>
      <c r="N36" s="801">
        <v>52.98</v>
      </c>
      <c r="O36" s="845">
        <v>0</v>
      </c>
      <c r="P36" s="845">
        <v>0</v>
      </c>
      <c r="Q36" s="845">
        <v>0</v>
      </c>
      <c r="R36" s="845">
        <v>0</v>
      </c>
      <c r="S36" s="845">
        <v>0</v>
      </c>
      <c r="U36" s="5" t="e">
        <f>K36+L36+M36+N36+#REF!+#REF!+#REF!</f>
        <v>#REF!</v>
      </c>
    </row>
    <row r="37" spans="1:23" s="4" customFormat="1" ht="18" customHeight="1">
      <c r="B37" s="51" t="s">
        <v>57</v>
      </c>
      <c r="C37" s="110" t="s">
        <v>71</v>
      </c>
      <c r="D37" s="829" t="s">
        <v>59</v>
      </c>
      <c r="E37" s="801">
        <v>0.14360000000000001</v>
      </c>
      <c r="F37" s="801">
        <v>0.13519999999999999</v>
      </c>
      <c r="G37" s="801">
        <v>0.1195</v>
      </c>
      <c r="H37" s="801">
        <v>0.12970000000000001</v>
      </c>
      <c r="I37" s="801">
        <v>0.1203</v>
      </c>
      <c r="J37" s="801">
        <v>0.1196</v>
      </c>
      <c r="K37" s="801">
        <v>0.1203</v>
      </c>
      <c r="L37" s="801">
        <v>0.11940000000000001</v>
      </c>
      <c r="M37" s="801">
        <v>0.11550000000000001</v>
      </c>
      <c r="N37" s="801">
        <v>0.13220000000000001</v>
      </c>
      <c r="O37" s="801">
        <v>0</v>
      </c>
      <c r="P37" s="801">
        <v>0</v>
      </c>
      <c r="Q37" s="801">
        <v>0</v>
      </c>
      <c r="R37" s="801">
        <v>0</v>
      </c>
      <c r="S37" s="801">
        <v>0</v>
      </c>
      <c r="U37" s="5"/>
    </row>
    <row r="38" spans="1:23" s="4" customFormat="1" ht="15.75">
      <c r="B38" s="111" t="s">
        <v>76</v>
      </c>
      <c r="C38" s="109" t="s">
        <v>77</v>
      </c>
      <c r="D38" s="828" t="s">
        <v>44</v>
      </c>
      <c r="E38" s="842">
        <v>2751.9369999999999</v>
      </c>
      <c r="F38" s="842">
        <v>2616.9050000000002</v>
      </c>
      <c r="G38" s="844">
        <v>2783.8629999999998</v>
      </c>
      <c r="H38" s="801">
        <v>36.228000000000002</v>
      </c>
      <c r="I38" s="801">
        <v>390.4</v>
      </c>
      <c r="J38" s="801">
        <v>628.87599999999998</v>
      </c>
      <c r="K38" s="801">
        <v>757.97799999999995</v>
      </c>
      <c r="L38" s="801">
        <v>587.14099999999996</v>
      </c>
      <c r="M38" s="801">
        <v>378.428</v>
      </c>
      <c r="N38" s="801">
        <v>4.8120000000000003</v>
      </c>
      <c r="O38" s="845">
        <v>0</v>
      </c>
      <c r="P38" s="845">
        <v>0</v>
      </c>
      <c r="Q38" s="845">
        <v>0</v>
      </c>
      <c r="R38" s="845">
        <v>0</v>
      </c>
      <c r="S38" s="845">
        <v>0</v>
      </c>
      <c r="T38" s="112"/>
      <c r="U38" s="5" t="e">
        <f>K38+L38+M38+N38+#REF!+#REF!+#REF!</f>
        <v>#REF!</v>
      </c>
      <c r="V38" s="113" t="e">
        <f>K38+L38+M38+N38+#REF!+#REF!+#REF!+G36+G34+G32</f>
        <v>#REF!</v>
      </c>
    </row>
    <row r="39" spans="1:23" s="4" customFormat="1" ht="18.75" customHeight="1" thickBot="1">
      <c r="B39" s="105" t="s">
        <v>57</v>
      </c>
      <c r="C39" s="825" t="s">
        <v>71</v>
      </c>
      <c r="D39" s="830" t="s">
        <v>59</v>
      </c>
      <c r="E39" s="801">
        <v>2.2700000000000001E-2</v>
      </c>
      <c r="F39" s="801">
        <v>2.0500000000000001E-2</v>
      </c>
      <c r="G39" s="801">
        <v>1.9400000000000001E-2</v>
      </c>
      <c r="H39" s="801">
        <v>1.15E-2</v>
      </c>
      <c r="I39" s="801">
        <v>1.67E-2</v>
      </c>
      <c r="J39" s="801">
        <v>2.1100000000000001E-2</v>
      </c>
      <c r="K39" s="801">
        <v>2.1000000000000001E-2</v>
      </c>
      <c r="L39" s="801">
        <v>2.1100000000000001E-2</v>
      </c>
      <c r="M39" s="801">
        <v>1.6799999999999999E-2</v>
      </c>
      <c r="N39" s="801">
        <v>1.2E-2</v>
      </c>
      <c r="O39" s="801">
        <v>0</v>
      </c>
      <c r="P39" s="801">
        <v>0</v>
      </c>
      <c r="Q39" s="801">
        <v>0</v>
      </c>
      <c r="R39" s="801">
        <v>0</v>
      </c>
      <c r="S39" s="801">
        <v>0</v>
      </c>
      <c r="T39" s="5">
        <f>G38+G34</f>
        <v>2819.5339999999997</v>
      </c>
      <c r="U39" s="114">
        <f>G33+G35+G37+G39</f>
        <v>0.99999999999999989</v>
      </c>
      <c r="V39" s="114">
        <f>K33+K35+K37+K39</f>
        <v>1</v>
      </c>
      <c r="W39" s="114">
        <f>L33+L35+L37+L39</f>
        <v>1.0000999999999998</v>
      </c>
    </row>
    <row r="40" spans="1:23" s="4" customFormat="1" ht="53.25" customHeight="1">
      <c r="A40" s="115"/>
      <c r="B40" s="74" t="s">
        <v>33</v>
      </c>
      <c r="C40" s="826" t="s">
        <v>78</v>
      </c>
      <c r="D40" s="827" t="s">
        <v>79</v>
      </c>
      <c r="E40" s="116">
        <v>112.619</v>
      </c>
      <c r="F40" s="834">
        <v>105.02</v>
      </c>
      <c r="G40" s="117">
        <v>95.153000000000006</v>
      </c>
      <c r="H40" s="835">
        <v>95.153000000000006</v>
      </c>
      <c r="I40" s="836">
        <v>95.153000000000006</v>
      </c>
      <c r="J40" s="837">
        <v>95.153000000000006</v>
      </c>
      <c r="K40" s="838">
        <v>95.153000000000006</v>
      </c>
      <c r="L40" s="839">
        <v>95.153000000000006</v>
      </c>
      <c r="M40" s="839">
        <v>95.153000000000006</v>
      </c>
      <c r="N40" s="839">
        <v>95.153000000000006</v>
      </c>
      <c r="O40" s="840">
        <v>0</v>
      </c>
      <c r="P40" s="840">
        <v>0</v>
      </c>
      <c r="Q40" s="840">
        <v>0</v>
      </c>
      <c r="R40" s="840">
        <v>0</v>
      </c>
      <c r="S40" s="841">
        <v>0</v>
      </c>
      <c r="U40" s="5">
        <f>G38+G36+G34+G32</f>
        <v>143167.46899999998</v>
      </c>
      <c r="V40" s="10">
        <f>G38+G34+G30</f>
        <v>3150.2349999999997</v>
      </c>
    </row>
    <row r="41" spans="1:23" s="4" customFormat="1" ht="18.75" customHeight="1">
      <c r="B41" s="51" t="s">
        <v>80</v>
      </c>
      <c r="C41" s="28" t="s">
        <v>81</v>
      </c>
      <c r="D41" s="83" t="s">
        <v>79</v>
      </c>
      <c r="E41" s="118">
        <v>95.84</v>
      </c>
      <c r="F41" s="119">
        <v>88.247</v>
      </c>
      <c r="G41" s="120">
        <v>80.555000000000007</v>
      </c>
      <c r="H41" s="121">
        <v>80.555000000000007</v>
      </c>
      <c r="I41" s="122">
        <v>80.555000000000007</v>
      </c>
      <c r="J41" s="123">
        <v>80.555000000000007</v>
      </c>
      <c r="K41" s="124">
        <v>80.555000000000007</v>
      </c>
      <c r="L41" s="125">
        <v>80.555000000000007</v>
      </c>
      <c r="M41" s="125">
        <v>80.555000000000007</v>
      </c>
      <c r="N41" s="125">
        <v>80.555000000000007</v>
      </c>
      <c r="O41" s="126">
        <v>0</v>
      </c>
      <c r="P41" s="126">
        <v>0</v>
      </c>
      <c r="Q41" s="126">
        <v>0</v>
      </c>
      <c r="R41" s="126">
        <v>0</v>
      </c>
      <c r="S41" s="127">
        <v>0</v>
      </c>
      <c r="V41" s="4">
        <f>[3]год!K36</f>
        <v>3150.2350000000001</v>
      </c>
    </row>
    <row r="42" spans="1:23" s="4" customFormat="1" ht="18.75" customHeight="1">
      <c r="B42" s="51" t="s">
        <v>82</v>
      </c>
      <c r="C42" s="28" t="s">
        <v>83</v>
      </c>
      <c r="D42" s="83" t="s">
        <v>79</v>
      </c>
      <c r="E42" s="128">
        <v>14.468</v>
      </c>
      <c r="F42" s="129">
        <v>14.428000000000001</v>
      </c>
      <c r="G42" s="130">
        <v>12.307</v>
      </c>
      <c r="H42" s="131">
        <v>12.307</v>
      </c>
      <c r="I42" s="132">
        <v>12.307</v>
      </c>
      <c r="J42" s="133">
        <v>12.307</v>
      </c>
      <c r="K42" s="124">
        <v>12.307</v>
      </c>
      <c r="L42" s="125">
        <v>12.307</v>
      </c>
      <c r="M42" s="125">
        <v>12.307</v>
      </c>
      <c r="N42" s="125">
        <v>12.307</v>
      </c>
      <c r="O42" s="126">
        <v>0</v>
      </c>
      <c r="P42" s="126">
        <v>0</v>
      </c>
      <c r="Q42" s="126">
        <v>0</v>
      </c>
      <c r="R42" s="126">
        <v>0</v>
      </c>
      <c r="S42" s="127">
        <v>0</v>
      </c>
      <c r="U42" s="5">
        <f>[3]год!K36-'Річний план  сезон'!G38</f>
        <v>366.3720000000003</v>
      </c>
      <c r="V42" s="5">
        <f>V41-V40</f>
        <v>0</v>
      </c>
    </row>
    <row r="43" spans="1:23" s="4" customFormat="1" ht="18.75" customHeight="1" thickBot="1">
      <c r="B43" s="32" t="s">
        <v>84</v>
      </c>
      <c r="C43" s="134" t="s">
        <v>85</v>
      </c>
      <c r="D43" s="96" t="s">
        <v>79</v>
      </c>
      <c r="E43" s="135">
        <v>2.3109999999999999</v>
      </c>
      <c r="F43" s="136">
        <v>2.3450000000000002</v>
      </c>
      <c r="G43" s="137">
        <v>2.2909999999999999</v>
      </c>
      <c r="H43" s="138">
        <v>2.2909999999999999</v>
      </c>
      <c r="I43" s="139">
        <v>2.2909999999999999</v>
      </c>
      <c r="J43" s="140">
        <v>2.2909999999999999</v>
      </c>
      <c r="K43" s="141">
        <v>2.2909999999999999</v>
      </c>
      <c r="L43" s="142">
        <v>2.2909999999999999</v>
      </c>
      <c r="M43" s="142">
        <v>2.2909999999999999</v>
      </c>
      <c r="N43" s="142">
        <v>2.2909999999999999</v>
      </c>
      <c r="O43" s="143">
        <v>0</v>
      </c>
      <c r="P43" s="143">
        <v>0</v>
      </c>
      <c r="Q43" s="143">
        <v>0</v>
      </c>
      <c r="R43" s="143">
        <v>0</v>
      </c>
      <c r="S43" s="144">
        <v>0</v>
      </c>
      <c r="U43" s="4">
        <f>[3]год!K30+[3]год!K29+[3]год!K14</f>
        <v>366.37200000000001</v>
      </c>
    </row>
    <row r="44" spans="1:23">
      <c r="U44" s="10">
        <f>U43-U42</f>
        <v>0</v>
      </c>
    </row>
    <row r="45" spans="1:23" hidden="1">
      <c r="G45" s="145">
        <f>G28/(100%-G25)</f>
        <v>170526.64289958408</v>
      </c>
      <c r="H45" s="145"/>
      <c r="I45" s="145"/>
      <c r="J45" s="145"/>
      <c r="K45" s="145">
        <f t="shared" ref="K45:S45" si="0">K28/(100%-K25)</f>
        <v>42123.038506417739</v>
      </c>
      <c r="L45" s="145">
        <f t="shared" si="0"/>
        <v>33255.564410610205</v>
      </c>
      <c r="M45" s="145">
        <f t="shared" si="0"/>
        <v>27589.708643179325</v>
      </c>
      <c r="N45" s="145">
        <f t="shared" si="0"/>
        <v>526.33136869679106</v>
      </c>
      <c r="O45" s="145">
        <f t="shared" si="0"/>
        <v>0</v>
      </c>
      <c r="P45" s="145">
        <f t="shared" si="0"/>
        <v>0</v>
      </c>
      <c r="Q45" s="145">
        <f t="shared" si="0"/>
        <v>0</v>
      </c>
      <c r="R45" s="145">
        <f t="shared" si="0"/>
        <v>0</v>
      </c>
      <c r="S45" s="145">
        <f t="shared" si="0"/>
        <v>0</v>
      </c>
    </row>
    <row r="46" spans="1:23" hidden="1">
      <c r="E46" s="146"/>
      <c r="F46" s="147"/>
    </row>
    <row r="47" spans="1:23" hidden="1">
      <c r="K47" s="2">
        <f t="shared" ref="K47:S47" si="1">K39+K37+K33</f>
        <v>0.99970000000000003</v>
      </c>
      <c r="L47" s="2">
        <f t="shared" si="1"/>
        <v>0.99980000000000002</v>
      </c>
      <c r="M47" s="2">
        <f t="shared" si="1"/>
        <v>0.99980000000000002</v>
      </c>
      <c r="N47" s="2">
        <f t="shared" si="1"/>
        <v>0.99980000000000002</v>
      </c>
      <c r="O47" s="2">
        <f t="shared" si="1"/>
        <v>0</v>
      </c>
      <c r="P47" s="2">
        <f t="shared" si="1"/>
        <v>0</v>
      </c>
      <c r="Q47" s="2">
        <f t="shared" si="1"/>
        <v>0</v>
      </c>
      <c r="R47" s="2">
        <f t="shared" si="1"/>
        <v>0</v>
      </c>
      <c r="S47" s="2">
        <f t="shared" si="1"/>
        <v>0</v>
      </c>
    </row>
    <row r="48" spans="1:23" hidden="1"/>
    <row r="49" spans="4:19" ht="15">
      <c r="G49" s="148"/>
      <c r="H49" s="148"/>
      <c r="I49" s="148"/>
      <c r="J49" s="148"/>
    </row>
    <row r="50" spans="4:19" ht="64.5" customHeight="1">
      <c r="G50" s="149"/>
      <c r="H50" s="149"/>
      <c r="I50" s="149"/>
      <c r="J50" s="149"/>
    </row>
    <row r="51" spans="4:19" s="150" customFormat="1" ht="18">
      <c r="E51" s="150" t="s">
        <v>86</v>
      </c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</row>
    <row r="52" spans="4:19" s="150" customFormat="1" ht="18">
      <c r="D52" s="150" t="s">
        <v>87</v>
      </c>
      <c r="G52" s="151"/>
      <c r="H52" s="151"/>
      <c r="I52" s="151"/>
      <c r="J52" s="151"/>
      <c r="K52" s="151"/>
      <c r="L52" s="151"/>
      <c r="M52" s="151"/>
      <c r="N52" s="151"/>
      <c r="O52" s="151" t="s">
        <v>88</v>
      </c>
      <c r="P52" s="151"/>
      <c r="Q52" s="151"/>
      <c r="R52" s="151"/>
      <c r="S52" s="152"/>
    </row>
    <row r="54" spans="4:19">
      <c r="L54" s="153"/>
    </row>
    <row r="59" spans="4:19">
      <c r="E59" s="146"/>
    </row>
    <row r="61" spans="4:19" ht="15">
      <c r="G61" s="50"/>
      <c r="H61" s="50"/>
      <c r="I61" s="50"/>
      <c r="J61" s="50"/>
    </row>
    <row r="65" spans="7:10" ht="15">
      <c r="G65" s="50"/>
      <c r="H65" s="50"/>
      <c r="I65" s="50"/>
      <c r="J65" s="50"/>
    </row>
  </sheetData>
  <mergeCells count="17">
    <mergeCell ref="B7:E7"/>
    <mergeCell ref="B8:S8"/>
    <mergeCell ref="E9:T9"/>
    <mergeCell ref="B13:B15"/>
    <mergeCell ref="C13:C15"/>
    <mergeCell ref="D13:D15"/>
    <mergeCell ref="E13:E15"/>
    <mergeCell ref="F13:F15"/>
    <mergeCell ref="G13:G15"/>
    <mergeCell ref="H13:S13"/>
    <mergeCell ref="B6:E6"/>
    <mergeCell ref="O6:S6"/>
    <mergeCell ref="B2:D2"/>
    <mergeCell ref="P2:S2"/>
    <mergeCell ref="B3:F3"/>
    <mergeCell ref="B4:C4"/>
    <mergeCell ref="P5:S5"/>
  </mergeCells>
  <pageMargins left="0.51181102362204722" right="0.19685039370078741" top="0.51181102362204722" bottom="0.27559055118110237" header="0.19685039370078741" footer="0.27559055118110237"/>
  <pageSetup paperSize="9" scale="68" orientation="landscape" r:id="rId1"/>
  <headerFooter alignWithMargins="0"/>
  <rowBreaks count="1" manualBreakCount="1">
    <brk id="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Дод_1</vt:lpstr>
      <vt:lpstr>Вироб _прогр_сезон</vt:lpstr>
      <vt:lpstr>Річний план  сезон</vt:lpstr>
      <vt:lpstr>'Річний план  сезон'!Заголовки_для_печати</vt:lpstr>
      <vt:lpstr>'Вироб _прогр_сезон'!Область_печати</vt:lpstr>
      <vt:lpstr>Дод_1!Область_печати</vt:lpstr>
      <vt:lpstr>'Річний план  сезон'!Область_печати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2020-06-24T11:01:55Z</dcterms:created>
  <dcterms:modified xsi:type="dcterms:W3CDTF">2020-06-26T15:30:02Z</dcterms:modified>
</cp:coreProperties>
</file>