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<sst xmlns="http://schemas.openxmlformats.org/spreadsheetml/2006/main" count="82" uniqueCount="75">
  <si>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</si>
  <si>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</si>
  <si>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</si>
  <si>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</si>
  <si>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</si>
  <si>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</si>
  <si>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</si>
  <si>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</si>
  <si>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</si>
  <si>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</si>
  <si>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</si>
  <si>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</si>
  <si>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</si>
  <si>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</si>
  <si>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</si>
  <si>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</si>
  <si>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</si>
  <si>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</si>
  <si>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</si>
  <si>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</si>
  <si>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</si>
  <si>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</si>
  <si>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</si>
  <si>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</si>
  <si>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</si>
  <si>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</si>
  <si>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</si>
  <si>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</si>
  <si>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</si>
  <si>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</si>
  <si>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</si>
  <si>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</si>
  <si>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</si>
  <si>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</si>
  <si>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Виплата стипендій</t>
  </si>
  <si>
    <t>за тимчасовою програмною класифікацією видатків та кредитування місцевих бюджетів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</si>
  <si>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</si>
  <si>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</si>
  <si>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</si>
  <si>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КТКВКМБ</t>
  </si>
  <si>
    <t>Назва коду ТПКВКМБ</t>
  </si>
  <si>
    <t>спеціальний фонд</t>
  </si>
  <si>
    <t>Державне управління</t>
  </si>
  <si>
    <t>0100</t>
  </si>
  <si>
    <t>Будівництво</t>
  </si>
  <si>
    <t>7400</t>
  </si>
  <si>
    <t>Капітальні видатки</t>
  </si>
  <si>
    <t>Придбання  обладнання і предметів довгострокового користування</t>
  </si>
  <si>
    <t>Капітальне будівництво (придбання) інших об"єктів</t>
  </si>
  <si>
    <t>Капітальний ремонт житлового фонду (приміщень)</t>
  </si>
  <si>
    <t>Капітальний ремонт інших об"єктів</t>
  </si>
  <si>
    <t>Реконструкція та реставрація</t>
  </si>
  <si>
    <t>Капітальні трансферти підприємствам (установам, організаціям)</t>
  </si>
  <si>
    <t>Капітальні трансферти населенню</t>
  </si>
  <si>
    <t>Відсоток виконання до річного плану, %</t>
  </si>
  <si>
    <t>7300</t>
  </si>
  <si>
    <t>Транспорт та транспортна інфраструктура, дорожнє господарство</t>
  </si>
  <si>
    <t>7600</t>
  </si>
  <si>
    <t xml:space="preserve">Інші програми та заходи, пов`язані з економічною діяльністю </t>
  </si>
  <si>
    <t>8100</t>
  </si>
  <si>
    <t xml:space="preserve">Захист населення і територій від надзвичайних ситуацій техногенного та природного характеру </t>
  </si>
  <si>
    <t>8300</t>
  </si>
  <si>
    <t>Охорона навколишнього природного серидовища</t>
  </si>
  <si>
    <t>8400</t>
  </si>
  <si>
    <t>Засоби масової інформації</t>
  </si>
  <si>
    <t>8200</t>
  </si>
  <si>
    <t xml:space="preserve">Громадський порядок та безпека </t>
  </si>
  <si>
    <t>Уточнений план на  2020 рік</t>
  </si>
  <si>
    <t>Уточнений план на   2020 рік</t>
  </si>
  <si>
    <t>за І півріччя 2019-2020 років</t>
  </si>
  <si>
    <t>Виконано за  І півріччя 2019 року</t>
  </si>
  <si>
    <t>Виконано за  І півріччя 2020 року</t>
  </si>
  <si>
    <t>Відхилення видатків за  І півріччя 2020 року  до видатків за  І півріччя 2019 року</t>
  </si>
  <si>
    <t>9000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</si>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</sst>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_-* #,##0.0\ _г_р_н_._-;\-* #,##0.0\ _г_р_н_._-;_-* &quot;-&quot;??\ _г_р_н_._-;_-@_-"/>
    <numFmt numFmtId="186" formatCode="_-* #,##0.0\ _г_р_н_._-;\-* #,##0.0\ _г_р_н_._-;_-* &quot;-&quot;?\ _г_р_н_._-;_-@_-"/>
    <numFmt numFmtId="187" formatCode="0.00000000"/>
    <numFmt numFmtId="188" formatCode="0.0000000"/>
    <numFmt numFmtId="189" formatCode="#,##0.0"/>
  </numFmts>
  <fonts count="46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0" xfId="0" applyNumberFormat="1" applyFont="1" applyFill="1" applyAlignment="1">
      <alignment/>
    </xf>
    <xf numFmtId="2" fontId="7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9" fontId="8" fillId="33" borderId="10" xfId="33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85" zoomScaleNormal="85" zoomScalePageLayoutView="0" workbookViewId="0" topLeftCell="B26">
      <selection activeCell="F36" sqref="F36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2" customWidth="1"/>
    <col min="5" max="5" width="19.00390625" style="0" customWidth="1"/>
    <col min="6" max="6" width="16.25390625" style="0" customWidth="1"/>
    <col min="7" max="7" width="13.875" style="0" customWidth="1"/>
    <col min="8" max="8" width="25.625" style="0" customWidth="1"/>
  </cols>
  <sheetData>
    <row r="1" spans="2:8" ht="20.25">
      <c r="B1" s="5"/>
      <c r="C1" s="5"/>
      <c r="D1" s="21"/>
      <c r="E1" s="5"/>
      <c r="F1" s="5"/>
      <c r="G1" s="5"/>
      <c r="H1" s="29">
        <v>5</v>
      </c>
    </row>
    <row r="2" spans="2:8" ht="18.75">
      <c r="B2" s="49" t="s">
        <v>29</v>
      </c>
      <c r="C2" s="49"/>
      <c r="D2" s="49"/>
      <c r="E2" s="49"/>
      <c r="F2" s="49"/>
      <c r="G2" s="49"/>
      <c r="H2" s="49"/>
    </row>
    <row r="3" spans="2:8" ht="18.75">
      <c r="B3" s="49" t="s">
        <v>30</v>
      </c>
      <c r="C3" s="49"/>
      <c r="D3" s="49"/>
      <c r="E3" s="49"/>
      <c r="F3" s="49"/>
      <c r="G3" s="49"/>
      <c r="H3" s="49"/>
    </row>
    <row r="4" spans="2:8" ht="18.75">
      <c r="B4" s="49" t="s">
        <v>69</v>
      </c>
      <c r="C4" s="49"/>
      <c r="D4" s="49"/>
      <c r="E4" s="49"/>
      <c r="F4" s="49"/>
      <c r="G4" s="49"/>
      <c r="H4" s="49"/>
    </row>
    <row r="5" spans="2:8" ht="18.75">
      <c r="B5" s="49" t="s">
        <v>41</v>
      </c>
      <c r="C5" s="49"/>
      <c r="D5" s="49"/>
      <c r="E5" s="49"/>
      <c r="F5" s="49"/>
      <c r="G5" s="49"/>
      <c r="H5" s="49"/>
    </row>
    <row r="6" spans="2:8" ht="18.75">
      <c r="B6" s="5"/>
      <c r="C6" s="5"/>
      <c r="D6" s="21"/>
      <c r="E6" s="5"/>
      <c r="F6" s="5"/>
      <c r="G6" s="5"/>
      <c r="H6" s="18" t="s">
        <v>10</v>
      </c>
    </row>
    <row r="7" spans="2:8" s="4" customFormat="1" ht="84" customHeight="1">
      <c r="B7" s="9" t="s">
        <v>14</v>
      </c>
      <c r="C7" s="13" t="s">
        <v>28</v>
      </c>
      <c r="D7" s="19" t="s">
        <v>70</v>
      </c>
      <c r="E7" s="19" t="s">
        <v>67</v>
      </c>
      <c r="F7" s="9" t="s">
        <v>71</v>
      </c>
      <c r="G7" s="9" t="s">
        <v>54</v>
      </c>
      <c r="H7" s="9" t="s">
        <v>72</v>
      </c>
    </row>
    <row r="8" spans="2:8" ht="26.25">
      <c r="B8" s="11">
        <v>2111</v>
      </c>
      <c r="C8" s="10" t="s">
        <v>2</v>
      </c>
      <c r="D8" s="48">
        <f>1428.32309+2031.1979</f>
        <v>3459.52099</v>
      </c>
      <c r="E8" s="46">
        <v>3159.39763</v>
      </c>
      <c r="F8" s="34">
        <v>1032.34232</v>
      </c>
      <c r="G8" s="12">
        <f aca="true" t="shared" si="0" ref="G8:G40">F8/E8*100</f>
        <v>32.675289434840785</v>
      </c>
      <c r="H8" s="12">
        <f>F8-D8</f>
        <v>-2427.1786700000002</v>
      </c>
    </row>
    <row r="9" spans="2:8" ht="26.25">
      <c r="B9" s="11">
        <v>2120</v>
      </c>
      <c r="C9" s="10" t="s">
        <v>15</v>
      </c>
      <c r="D9" s="48">
        <f>326.66112+453.9601</f>
        <v>780.62122</v>
      </c>
      <c r="E9" s="34">
        <v>696.62407</v>
      </c>
      <c r="F9" s="34">
        <v>282.02032</v>
      </c>
      <c r="G9" s="12">
        <f t="shared" si="0"/>
        <v>40.48386097253287</v>
      </c>
      <c r="H9" s="12">
        <f aca="true" t="shared" si="1" ref="H9:H39">F9-D9</f>
        <v>-498.60089999999997</v>
      </c>
    </row>
    <row r="10" spans="2:8" ht="20.25">
      <c r="B10" s="11">
        <v>2200</v>
      </c>
      <c r="C10" s="10" t="s">
        <v>16</v>
      </c>
      <c r="D10" s="20">
        <f>D11+D12+D13+D14+D15+D16+D22</f>
        <v>8351.43775</v>
      </c>
      <c r="E10" s="20">
        <f>E11+E12+E13+E14+E15+E16+E22</f>
        <v>15910.4913</v>
      </c>
      <c r="F10" s="20">
        <f>F11+F12+F13+F14+F15+F16+F22</f>
        <v>3971.1180700000004</v>
      </c>
      <c r="G10" s="12">
        <f t="shared" si="0"/>
        <v>24.95911656731807</v>
      </c>
      <c r="H10" s="12">
        <f t="shared" si="1"/>
        <v>-4380.319679999999</v>
      </c>
    </row>
    <row r="11" spans="2:8" ht="40.5">
      <c r="B11" s="16">
        <v>2210</v>
      </c>
      <c r="C11" s="17" t="s">
        <v>3</v>
      </c>
      <c r="D11" s="48">
        <f>1603.71414+817.92229</f>
        <v>2421.63643</v>
      </c>
      <c r="E11" s="34">
        <v>1948.58321</v>
      </c>
      <c r="F11" s="34">
        <v>1241.37756</v>
      </c>
      <c r="G11" s="12">
        <f t="shared" si="0"/>
        <v>63.706674348282</v>
      </c>
      <c r="H11" s="12">
        <f t="shared" si="1"/>
        <v>-1180.2588700000001</v>
      </c>
    </row>
    <row r="12" spans="2:8" ht="40.5">
      <c r="B12" s="16">
        <v>2220</v>
      </c>
      <c r="C12" s="17" t="s">
        <v>17</v>
      </c>
      <c r="D12" s="48">
        <f>2.85832+1006.15187</f>
        <v>1009.0101900000001</v>
      </c>
      <c r="E12" s="34">
        <v>96.77777</v>
      </c>
      <c r="F12" s="34">
        <v>93.81149</v>
      </c>
      <c r="G12" s="12">
        <f t="shared" si="0"/>
        <v>96.93495727376235</v>
      </c>
      <c r="H12" s="12">
        <f t="shared" si="1"/>
        <v>-915.1987</v>
      </c>
    </row>
    <row r="13" spans="2:8" ht="26.25">
      <c r="B13" s="16">
        <v>2230</v>
      </c>
      <c r="C13" s="17" t="s">
        <v>4</v>
      </c>
      <c r="D13" s="48">
        <f>3096.51987+13.978</f>
        <v>3110.49787</v>
      </c>
      <c r="E13" s="34">
        <v>8971.1685</v>
      </c>
      <c r="F13" s="34">
        <v>1557.71907</v>
      </c>
      <c r="G13" s="12">
        <f t="shared" si="0"/>
        <v>17.363614004128895</v>
      </c>
      <c r="H13" s="12">
        <f t="shared" si="1"/>
        <v>-1552.7788</v>
      </c>
    </row>
    <row r="14" spans="2:8" ht="26.25">
      <c r="B14" s="16">
        <v>2240</v>
      </c>
      <c r="C14" s="17" t="s">
        <v>13</v>
      </c>
      <c r="D14" s="48">
        <f>769.12716+656.07231</f>
        <v>1425.19947</v>
      </c>
      <c r="E14" s="34">
        <v>3269.51975</v>
      </c>
      <c r="F14" s="34">
        <v>786.76166</v>
      </c>
      <c r="G14" s="12">
        <f t="shared" si="0"/>
        <v>24.063523702525423</v>
      </c>
      <c r="H14" s="12">
        <f t="shared" si="1"/>
        <v>-638.43781</v>
      </c>
    </row>
    <row r="15" spans="2:9" s="8" customFormat="1" ht="22.5" customHeight="1">
      <c r="B15" s="16">
        <v>2250</v>
      </c>
      <c r="C15" s="17" t="s">
        <v>12</v>
      </c>
      <c r="D15" s="48">
        <f>36.63311+0.5</f>
        <v>37.13311</v>
      </c>
      <c r="E15" s="34">
        <v>33.89607</v>
      </c>
      <c r="F15" s="34">
        <v>17.25055</v>
      </c>
      <c r="G15" s="12">
        <f t="shared" si="0"/>
        <v>50.892478095543225</v>
      </c>
      <c r="H15" s="12">
        <f t="shared" si="1"/>
        <v>-19.88256</v>
      </c>
      <c r="I15"/>
    </row>
    <row r="16" spans="2:8" ht="40.5">
      <c r="B16" s="11">
        <v>2270</v>
      </c>
      <c r="C16" s="10" t="s">
        <v>18</v>
      </c>
      <c r="D16" s="12">
        <f>D17+D18+D19+D20+D21</f>
        <v>285.32667000000004</v>
      </c>
      <c r="E16" s="12">
        <f>E17+E18+E19+E20+E21</f>
        <v>687.5720000000001</v>
      </c>
      <c r="F16" s="12">
        <f>F17+F18+F19+F20+F21</f>
        <v>273.54974000000004</v>
      </c>
      <c r="G16" s="12">
        <f t="shared" si="0"/>
        <v>39.78488652824722</v>
      </c>
      <c r="H16" s="12">
        <f t="shared" si="1"/>
        <v>-11.776929999999993</v>
      </c>
    </row>
    <row r="17" spans="2:8" ht="26.25">
      <c r="B17" s="16">
        <v>2271</v>
      </c>
      <c r="C17" s="17" t="s">
        <v>5</v>
      </c>
      <c r="D17" s="48">
        <f>31.51518+44.58779</f>
        <v>76.10297</v>
      </c>
      <c r="E17" s="34">
        <v>166.69</v>
      </c>
      <c r="F17" s="34">
        <v>55.97905</v>
      </c>
      <c r="G17" s="12">
        <f t="shared" si="0"/>
        <v>33.58272841802148</v>
      </c>
      <c r="H17" s="12">
        <f t="shared" si="1"/>
        <v>-20.12392</v>
      </c>
    </row>
    <row r="18" spans="2:8" ht="40.5">
      <c r="B18" s="16">
        <v>2272</v>
      </c>
      <c r="C18" s="17" t="s">
        <v>19</v>
      </c>
      <c r="D18" s="48">
        <f>13.30214+14.06468</f>
        <v>27.366819999999997</v>
      </c>
      <c r="E18" s="34">
        <v>24.69</v>
      </c>
      <c r="F18" s="34">
        <v>14.15648</v>
      </c>
      <c r="G18" s="12">
        <f t="shared" si="0"/>
        <v>57.336897529364116</v>
      </c>
      <c r="H18" s="12">
        <f t="shared" si="1"/>
        <v>-13.210339999999997</v>
      </c>
    </row>
    <row r="19" spans="2:8" ht="26.25">
      <c r="B19" s="16">
        <v>2273</v>
      </c>
      <c r="C19" s="17" t="s">
        <v>6</v>
      </c>
      <c r="D19" s="48">
        <f>110.09475+62.7693</f>
        <v>172.86405000000002</v>
      </c>
      <c r="E19" s="34">
        <v>336.783</v>
      </c>
      <c r="F19" s="34">
        <v>81.49343</v>
      </c>
      <c r="G19" s="12">
        <f t="shared" si="0"/>
        <v>24.1976079552709</v>
      </c>
      <c r="H19" s="12">
        <f t="shared" si="1"/>
        <v>-91.37062000000002</v>
      </c>
    </row>
    <row r="20" spans="2:8" ht="26.25">
      <c r="B20" s="16">
        <v>2274</v>
      </c>
      <c r="C20" s="17" t="s">
        <v>7</v>
      </c>
      <c r="D20" s="48">
        <f>5.2572+3.73563</f>
        <v>8.99283</v>
      </c>
      <c r="E20" s="34">
        <v>14.753</v>
      </c>
      <c r="F20" s="34">
        <v>6.54078</v>
      </c>
      <c r="G20" s="12">
        <f t="shared" si="0"/>
        <v>44.33525384667525</v>
      </c>
      <c r="H20" s="12">
        <f t="shared" si="1"/>
        <v>-2.45205</v>
      </c>
    </row>
    <row r="21" spans="2:8" ht="26.25">
      <c r="B21" s="16">
        <v>2275</v>
      </c>
      <c r="C21" s="17" t="s">
        <v>20</v>
      </c>
      <c r="D21" s="15"/>
      <c r="E21" s="34">
        <v>144.656</v>
      </c>
      <c r="F21" s="34">
        <v>115.38</v>
      </c>
      <c r="G21" s="12">
        <f t="shared" si="0"/>
        <v>79.7616414113483</v>
      </c>
      <c r="H21" s="12">
        <f t="shared" si="1"/>
        <v>115.38</v>
      </c>
    </row>
    <row r="22" spans="2:8" ht="63" customHeight="1">
      <c r="B22" s="11">
        <v>2280</v>
      </c>
      <c r="C22" s="10" t="s">
        <v>21</v>
      </c>
      <c r="D22" s="48">
        <f>5404.82041+8.11201-5350.29841</f>
        <v>62.63400999999976</v>
      </c>
      <c r="E22" s="34">
        <v>902.974</v>
      </c>
      <c r="F22" s="34">
        <v>0.648</v>
      </c>
      <c r="G22" s="12">
        <f t="shared" si="0"/>
        <v>0.07176286360404618</v>
      </c>
      <c r="H22" s="12">
        <f t="shared" si="1"/>
        <v>-61.98600999999976</v>
      </c>
    </row>
    <row r="23" spans="2:8" ht="20.25">
      <c r="B23" s="11">
        <v>2600</v>
      </c>
      <c r="C23" s="10" t="s">
        <v>22</v>
      </c>
      <c r="D23" s="12">
        <f>D24+D25</f>
        <v>49.87372</v>
      </c>
      <c r="E23" s="12">
        <f>E24+E25</f>
        <v>175.484</v>
      </c>
      <c r="F23" s="12">
        <f>F24+F25</f>
        <v>11.218</v>
      </c>
      <c r="G23" s="12">
        <f t="shared" si="0"/>
        <v>6.392605593672357</v>
      </c>
      <c r="H23" s="12">
        <f t="shared" si="1"/>
        <v>-38.65572</v>
      </c>
    </row>
    <row r="24" spans="2:10" ht="60.75">
      <c r="B24" s="16">
        <v>2610</v>
      </c>
      <c r="C24" s="17" t="s">
        <v>23</v>
      </c>
      <c r="D24" s="48">
        <f>49.87372</f>
        <v>49.87372</v>
      </c>
      <c r="E24" s="34">
        <f>175.484</f>
        <v>175.484</v>
      </c>
      <c r="F24" s="34">
        <v>11.218</v>
      </c>
      <c r="G24" s="12">
        <f t="shared" si="0"/>
        <v>6.392605593672357</v>
      </c>
      <c r="H24" s="12">
        <f t="shared" si="1"/>
        <v>-38.65572</v>
      </c>
      <c r="J24" s="24"/>
    </row>
    <row r="25" spans="2:8" ht="49.5" customHeight="1" hidden="1">
      <c r="B25" s="16">
        <v>2620</v>
      </c>
      <c r="C25" s="17" t="s">
        <v>26</v>
      </c>
      <c r="D25" s="14"/>
      <c r="E25" s="14"/>
      <c r="F25" s="14"/>
      <c r="G25" s="12" t="e">
        <f t="shared" si="0"/>
        <v>#DIV/0!</v>
      </c>
      <c r="H25" s="12">
        <f t="shared" si="1"/>
        <v>0</v>
      </c>
    </row>
    <row r="26" spans="2:8" ht="25.5" customHeight="1">
      <c r="B26" s="11">
        <v>2700</v>
      </c>
      <c r="C26" s="10" t="s">
        <v>33</v>
      </c>
      <c r="D26" s="12">
        <f>D27+D28+D29</f>
        <v>26.06888</v>
      </c>
      <c r="E26" s="12">
        <f>E27+E28+E29</f>
        <v>231.958</v>
      </c>
      <c r="F26" s="12">
        <f>F27+F28+F29</f>
        <v>28.05298</v>
      </c>
      <c r="G26" s="12">
        <f t="shared" si="0"/>
        <v>12.093991153570906</v>
      </c>
      <c r="H26" s="12">
        <f t="shared" si="1"/>
        <v>1.9841000000000015</v>
      </c>
    </row>
    <row r="27" spans="2:8" ht="21" customHeight="1" hidden="1">
      <c r="B27" s="16">
        <v>2710</v>
      </c>
      <c r="C27" s="17" t="s">
        <v>32</v>
      </c>
      <c r="D27" s="14"/>
      <c r="E27" s="14"/>
      <c r="F27" s="14"/>
      <c r="G27" s="12" t="e">
        <f t="shared" si="0"/>
        <v>#DIV/0!</v>
      </c>
      <c r="H27" s="12">
        <f t="shared" si="1"/>
        <v>0</v>
      </c>
    </row>
    <row r="28" spans="2:8" ht="21" customHeight="1" hidden="1">
      <c r="B28" s="16">
        <v>2720</v>
      </c>
      <c r="C28" s="17" t="s">
        <v>34</v>
      </c>
      <c r="D28" s="14"/>
      <c r="E28" s="14"/>
      <c r="F28" s="14"/>
      <c r="G28" s="12" t="e">
        <f t="shared" si="0"/>
        <v>#DIV/0!</v>
      </c>
      <c r="H28" s="12">
        <f t="shared" si="1"/>
        <v>0</v>
      </c>
    </row>
    <row r="29" spans="2:8" ht="26.25">
      <c r="B29" s="16">
        <v>2730</v>
      </c>
      <c r="C29" s="17" t="s">
        <v>24</v>
      </c>
      <c r="D29" s="48">
        <f>26.06888</f>
        <v>26.06888</v>
      </c>
      <c r="E29" s="34">
        <v>231.958</v>
      </c>
      <c r="F29" s="34">
        <v>28.05298</v>
      </c>
      <c r="G29" s="12">
        <f t="shared" si="0"/>
        <v>12.093991153570906</v>
      </c>
      <c r="H29" s="12">
        <f t="shared" si="1"/>
        <v>1.9841000000000015</v>
      </c>
    </row>
    <row r="30" spans="2:8" ht="21" customHeight="1">
      <c r="B30" s="11">
        <v>2800</v>
      </c>
      <c r="C30" s="10" t="s">
        <v>25</v>
      </c>
      <c r="D30" s="48">
        <f>126.47252+237.14653</f>
        <v>363.61905</v>
      </c>
      <c r="E30" s="34">
        <v>171.9544</v>
      </c>
      <c r="F30" s="34">
        <v>66.49745</v>
      </c>
      <c r="G30" s="12">
        <f t="shared" si="0"/>
        <v>38.67156059978692</v>
      </c>
      <c r="H30" s="12">
        <f t="shared" si="1"/>
        <v>-297.1216</v>
      </c>
    </row>
    <row r="31" spans="2:8" ht="21" customHeight="1">
      <c r="B31" s="11">
        <v>3000</v>
      </c>
      <c r="C31" s="10" t="s">
        <v>46</v>
      </c>
      <c r="D31" s="12">
        <f>SUM(D32:D38)</f>
        <v>21735.808040000004</v>
      </c>
      <c r="E31" s="12">
        <f>SUM(E32:E38)</f>
        <v>51139.999169999996</v>
      </c>
      <c r="F31" s="12">
        <f>SUM(F32:F38)</f>
        <v>24393.17804</v>
      </c>
      <c r="G31" s="12">
        <f t="shared" si="0"/>
        <v>47.69882369163128</v>
      </c>
      <c r="H31" s="12">
        <f t="shared" si="1"/>
        <v>2657.3699999999953</v>
      </c>
    </row>
    <row r="32" spans="2:8" ht="45.75" customHeight="1">
      <c r="B32" s="16">
        <v>3110</v>
      </c>
      <c r="C32" s="17" t="s">
        <v>47</v>
      </c>
      <c r="D32" s="48">
        <f>4218.3149+1480.53946</f>
        <v>5698.85436</v>
      </c>
      <c r="E32" s="34">
        <f>6616.35489+4012.25442</f>
        <v>10628.60931</v>
      </c>
      <c r="F32" s="34">
        <f>1775.71883+2877.06013</f>
        <v>4652.77896</v>
      </c>
      <c r="G32" s="12">
        <f t="shared" si="0"/>
        <v>43.775990106461066</v>
      </c>
      <c r="H32" s="12">
        <f t="shared" si="1"/>
        <v>-1046.0754000000006</v>
      </c>
    </row>
    <row r="33" spans="2:8" ht="42" customHeight="1">
      <c r="B33" s="16">
        <v>3122</v>
      </c>
      <c r="C33" s="17" t="s">
        <v>48</v>
      </c>
      <c r="D33" s="48">
        <f>60.07487</f>
        <v>60.07487</v>
      </c>
      <c r="E33" s="47">
        <v>400</v>
      </c>
      <c r="F33" s="34">
        <v>49.7976</v>
      </c>
      <c r="G33" s="12">
        <f t="shared" si="0"/>
        <v>12.4494</v>
      </c>
      <c r="H33" s="12">
        <f t="shared" si="1"/>
        <v>-10.277269999999994</v>
      </c>
    </row>
    <row r="34" spans="2:8" ht="43.5" customHeight="1">
      <c r="B34" s="16">
        <v>3131</v>
      </c>
      <c r="C34" s="17" t="s">
        <v>49</v>
      </c>
      <c r="D34" s="48">
        <f>2122.98372</f>
        <v>2122.98372</v>
      </c>
      <c r="E34" s="47">
        <f>3980</f>
        <v>3980</v>
      </c>
      <c r="F34" s="34">
        <v>1223.92844</v>
      </c>
      <c r="G34" s="12">
        <f t="shared" si="0"/>
        <v>30.751970854271356</v>
      </c>
      <c r="H34" s="12">
        <f t="shared" si="1"/>
        <v>-899.0552800000003</v>
      </c>
    </row>
    <row r="35" spans="2:8" ht="21" customHeight="1">
      <c r="B35" s="16">
        <v>3132</v>
      </c>
      <c r="C35" s="17" t="s">
        <v>50</v>
      </c>
      <c r="D35" s="48">
        <f>1885.44631+59.91187</f>
        <v>1945.35818</v>
      </c>
      <c r="E35" s="34">
        <f>9637.19986+928.744</f>
        <v>10565.943860000001</v>
      </c>
      <c r="F35" s="34">
        <f>1351.21449+77.97448</f>
        <v>1429.1889700000002</v>
      </c>
      <c r="G35" s="12">
        <f t="shared" si="0"/>
        <v>13.526372929261429</v>
      </c>
      <c r="H35" s="12">
        <f t="shared" si="1"/>
        <v>-516.1692099999998</v>
      </c>
    </row>
    <row r="36" spans="2:8" ht="21" customHeight="1">
      <c r="B36" s="16">
        <v>3140</v>
      </c>
      <c r="C36" s="17" t="s">
        <v>51</v>
      </c>
      <c r="D36" s="48">
        <f>5203.14538</f>
        <v>5203.14538</v>
      </c>
      <c r="E36" s="34">
        <f>6483.475</f>
        <v>6483.475</v>
      </c>
      <c r="F36" s="34">
        <v>4484.05689</v>
      </c>
      <c r="G36" s="12">
        <f t="shared" si="0"/>
        <v>69.16131997115743</v>
      </c>
      <c r="H36" s="12">
        <f t="shared" si="1"/>
        <v>-719.0884900000001</v>
      </c>
    </row>
    <row r="37" spans="2:8" ht="45" customHeight="1">
      <c r="B37" s="16">
        <v>3210</v>
      </c>
      <c r="C37" s="17" t="s">
        <v>52</v>
      </c>
      <c r="D37" s="48">
        <f>8245.74286-1540.35133</f>
        <v>6705.391530000001</v>
      </c>
      <c r="E37" s="34">
        <f>21522.96942-4012.25442-928.744</f>
        <v>16581.971</v>
      </c>
      <c r="F37" s="34">
        <f>15508.46179-2877.06013-77.97448</f>
        <v>12553.427179999999</v>
      </c>
      <c r="G37" s="12">
        <f t="shared" si="0"/>
        <v>75.70527761747984</v>
      </c>
      <c r="H37" s="12">
        <f t="shared" si="1"/>
        <v>5848.035649999998</v>
      </c>
    </row>
    <row r="38" spans="2:8" ht="30" customHeight="1">
      <c r="B38" s="16">
        <v>3220</v>
      </c>
      <c r="C38" s="17" t="s">
        <v>53</v>
      </c>
      <c r="D38" s="30"/>
      <c r="E38" s="34">
        <v>2500</v>
      </c>
      <c r="F38" s="34"/>
      <c r="G38" s="12">
        <f t="shared" si="0"/>
        <v>0</v>
      </c>
      <c r="H38" s="12">
        <f t="shared" si="1"/>
        <v>0</v>
      </c>
    </row>
    <row r="39" spans="2:8" ht="20.25" hidden="1">
      <c r="B39" s="11">
        <v>9000</v>
      </c>
      <c r="C39" s="10" t="s">
        <v>8</v>
      </c>
      <c r="D39" s="11"/>
      <c r="E39" s="12"/>
      <c r="F39" s="11"/>
      <c r="G39" s="12" t="e">
        <f t="shared" si="0"/>
        <v>#DIV/0!</v>
      </c>
      <c r="H39" s="12">
        <f t="shared" si="1"/>
        <v>0</v>
      </c>
    </row>
    <row r="40" spans="2:8" ht="19.5" customHeight="1">
      <c r="B40" s="11"/>
      <c r="C40" s="10" t="s">
        <v>9</v>
      </c>
      <c r="D40" s="20">
        <f>D8+D9+D10+D23+D26+D30+D31</f>
        <v>34766.94965</v>
      </c>
      <c r="E40" s="20">
        <f>E8+E9+E10+E23+E26+E30+E31</f>
        <v>71485.90857</v>
      </c>
      <c r="F40" s="20">
        <f>F8+F9+F10+F23+F26+F30+F31</f>
        <v>29784.42718</v>
      </c>
      <c r="G40" s="12">
        <f t="shared" si="0"/>
        <v>41.66475292236745</v>
      </c>
      <c r="H40" s="33">
        <v>981.5</v>
      </c>
    </row>
    <row r="41" spans="2:8" ht="12.75">
      <c r="B41" s="1"/>
      <c r="C41" s="1"/>
      <c r="D41" s="23"/>
      <c r="E41" s="2"/>
      <c r="F41" s="2"/>
      <c r="G41" s="2"/>
      <c r="H41" s="1"/>
    </row>
    <row r="42" spans="4:8" ht="12.75">
      <c r="D42" s="25"/>
      <c r="E42" s="25"/>
      <c r="F42" s="25"/>
      <c r="G42" s="25"/>
      <c r="H42" s="25"/>
    </row>
    <row r="45" spans="4:8" ht="12.75">
      <c r="D45" s="25"/>
      <c r="F45" s="24"/>
      <c r="H45" s="24"/>
    </row>
  </sheetData>
  <sheetProtection/>
  <mergeCells count="4">
    <mergeCell ref="B3:H3"/>
    <mergeCell ref="B2:H2"/>
    <mergeCell ref="B4:H4"/>
    <mergeCell ref="B5:H5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1">
      <selection activeCell="E16" sqref="E16"/>
    </sheetView>
  </sheetViews>
  <sheetFormatPr defaultColWidth="9.00390625" defaultRowHeight="12.75"/>
  <cols>
    <col min="1" max="1" width="12.875" style="26" customWidth="1"/>
    <col min="2" max="2" width="41.00390625" style="0" customWidth="1"/>
    <col min="3" max="3" width="15.125" style="22" customWidth="1"/>
    <col min="4" max="4" width="15.75390625" style="22" customWidth="1"/>
    <col min="5" max="5" width="15.375" style="0" customWidth="1"/>
    <col min="6" max="6" width="14.375" style="0" customWidth="1"/>
    <col min="7" max="7" width="17.00390625" style="0" customWidth="1"/>
  </cols>
  <sheetData>
    <row r="1" spans="2:7" ht="18.75">
      <c r="B1" s="5"/>
      <c r="C1" s="21"/>
      <c r="D1" s="21"/>
      <c r="E1" s="5"/>
      <c r="F1" s="5"/>
      <c r="G1" s="7">
        <v>4</v>
      </c>
    </row>
    <row r="2" spans="2:7" ht="18.75">
      <c r="B2" s="27" t="s">
        <v>29</v>
      </c>
      <c r="C2" s="27"/>
      <c r="D2" s="27"/>
      <c r="E2" s="27"/>
      <c r="F2" s="27"/>
      <c r="G2" s="27"/>
    </row>
    <row r="3" spans="2:7" ht="18.75">
      <c r="B3" s="27" t="s">
        <v>35</v>
      </c>
      <c r="C3" s="27"/>
      <c r="D3" s="27"/>
      <c r="E3" s="27"/>
      <c r="F3" s="27"/>
      <c r="G3" s="27"/>
    </row>
    <row r="4" spans="1:7" ht="18.75">
      <c r="A4" s="49" t="s">
        <v>69</v>
      </c>
      <c r="B4" s="49"/>
      <c r="C4" s="49"/>
      <c r="D4" s="49"/>
      <c r="E4" s="49"/>
      <c r="F4" s="49"/>
      <c r="G4" s="49"/>
    </row>
    <row r="5" spans="1:7" ht="18.75">
      <c r="A5" s="49" t="s">
        <v>41</v>
      </c>
      <c r="B5" s="49"/>
      <c r="C5" s="49"/>
      <c r="D5" s="49"/>
      <c r="E5" s="49"/>
      <c r="F5" s="49"/>
      <c r="G5" s="49"/>
    </row>
    <row r="6" spans="2:7" ht="18.75">
      <c r="B6" s="5"/>
      <c r="C6" s="21"/>
      <c r="D6" s="21"/>
      <c r="E6" s="5"/>
      <c r="F6" s="5"/>
      <c r="G6" s="7" t="s">
        <v>11</v>
      </c>
    </row>
    <row r="7" spans="1:7" s="3" customFormat="1" ht="126.75" customHeight="1">
      <c r="A7" s="44" t="s">
        <v>39</v>
      </c>
      <c r="B7" s="44" t="s">
        <v>40</v>
      </c>
      <c r="C7" s="45" t="s">
        <v>70</v>
      </c>
      <c r="D7" s="45" t="s">
        <v>68</v>
      </c>
      <c r="E7" s="44" t="s">
        <v>71</v>
      </c>
      <c r="F7" s="44" t="s">
        <v>54</v>
      </c>
      <c r="G7" s="44" t="s">
        <v>72</v>
      </c>
    </row>
    <row r="8" spans="1:7" ht="24" customHeight="1">
      <c r="A8" s="36" t="s">
        <v>43</v>
      </c>
      <c r="B8" s="17" t="s">
        <v>42</v>
      </c>
      <c r="C8" s="37">
        <v>246.7715</v>
      </c>
      <c r="D8" s="15">
        <v>502.44133</v>
      </c>
      <c r="E8" s="37">
        <v>342.97233</v>
      </c>
      <c r="F8" s="14">
        <f>E8/D8*100</f>
        <v>68.26116991609746</v>
      </c>
      <c r="G8" s="14">
        <f>E8-C8</f>
        <v>96.20083</v>
      </c>
    </row>
    <row r="9" spans="1:7" ht="20.25" customHeight="1">
      <c r="A9" s="16">
        <v>1000</v>
      </c>
      <c r="B9" s="17" t="s">
        <v>0</v>
      </c>
      <c r="C9" s="37">
        <v>9396.56911</v>
      </c>
      <c r="D9" s="15">
        <v>22946.88735</v>
      </c>
      <c r="E9" s="37">
        <v>4293.76163</v>
      </c>
      <c r="F9" s="14">
        <f>E9/D9*100</f>
        <v>18.711738827619246</v>
      </c>
      <c r="G9" s="14">
        <f aca="true" t="shared" si="0" ref="G9:G17">E9-C9</f>
        <v>-5102.80748</v>
      </c>
    </row>
    <row r="10" spans="1:7" ht="20.25">
      <c r="A10" s="16">
        <v>2000</v>
      </c>
      <c r="B10" s="17" t="s">
        <v>36</v>
      </c>
      <c r="C10" s="37">
        <v>6890.64974</v>
      </c>
      <c r="D10" s="38">
        <v>4012.25442</v>
      </c>
      <c r="E10" s="37">
        <v>2877.06013</v>
      </c>
      <c r="F10" s="14">
        <f>E10/D10*100</f>
        <v>71.70682187197889</v>
      </c>
      <c r="G10" s="14">
        <f t="shared" si="0"/>
        <v>-4013.58961</v>
      </c>
    </row>
    <row r="11" spans="1:7" ht="39" customHeight="1">
      <c r="A11" s="16">
        <v>3000</v>
      </c>
      <c r="B11" s="17" t="s">
        <v>37</v>
      </c>
      <c r="C11" s="37">
        <v>133.40728</v>
      </c>
      <c r="D11" s="15">
        <v>256.88086</v>
      </c>
      <c r="E11" s="37">
        <v>223.36277</v>
      </c>
      <c r="F11" s="14">
        <f>E11/D11*100</f>
        <v>86.95189279574976</v>
      </c>
      <c r="G11" s="14">
        <f t="shared" si="0"/>
        <v>89.95549000000003</v>
      </c>
    </row>
    <row r="12" spans="1:7" ht="39" customHeight="1">
      <c r="A12" s="16">
        <v>4000</v>
      </c>
      <c r="B12" s="17" t="s">
        <v>1</v>
      </c>
      <c r="C12" s="37">
        <v>422.45497</v>
      </c>
      <c r="D12" s="15">
        <v>951.4248</v>
      </c>
      <c r="E12" s="37">
        <v>493.01156</v>
      </c>
      <c r="F12" s="14">
        <f>E12/D12*100</f>
        <v>51.81823723745691</v>
      </c>
      <c r="G12" s="14">
        <f t="shared" si="0"/>
        <v>70.55658999999997</v>
      </c>
    </row>
    <row r="13" spans="1:7" ht="21.75" customHeight="1">
      <c r="A13" s="16">
        <v>5000</v>
      </c>
      <c r="B13" s="17" t="s">
        <v>27</v>
      </c>
      <c r="C13" s="37">
        <v>768.18459</v>
      </c>
      <c r="D13" s="15">
        <v>1971.2341</v>
      </c>
      <c r="E13" s="37">
        <v>508.32816</v>
      </c>
      <c r="F13" s="14">
        <f aca="true" t="shared" si="1" ref="F13:F23">E13/D13*100</f>
        <v>25.78730552601541</v>
      </c>
      <c r="G13" s="14">
        <f t="shared" si="0"/>
        <v>-259.85642999999993</v>
      </c>
    </row>
    <row r="14" spans="1:7" ht="45.75" customHeight="1">
      <c r="A14" s="16">
        <v>6000</v>
      </c>
      <c r="B14" s="17" t="s">
        <v>38</v>
      </c>
      <c r="C14" s="37">
        <v>3073.31371</v>
      </c>
      <c r="D14" s="38">
        <v>4928.674</v>
      </c>
      <c r="E14" s="37">
        <v>1665.78821</v>
      </c>
      <c r="F14" s="14">
        <f t="shared" si="1"/>
        <v>33.79789797418129</v>
      </c>
      <c r="G14" s="14">
        <f t="shared" si="0"/>
        <v>-1407.5255</v>
      </c>
    </row>
    <row r="15" spans="1:7" s="31" customFormat="1" ht="27" customHeight="1">
      <c r="A15" s="39" t="s">
        <v>55</v>
      </c>
      <c r="B15" s="40" t="s">
        <v>44</v>
      </c>
      <c r="C15" s="37">
        <v>3393.54917</v>
      </c>
      <c r="D15" s="38">
        <v>7216.494</v>
      </c>
      <c r="E15" s="37">
        <f>3368.31932+545.53685+77.97448+157.02808</f>
        <v>4148.85873</v>
      </c>
      <c r="F15" s="14">
        <f t="shared" si="1"/>
        <v>57.49133485041351</v>
      </c>
      <c r="G15" s="37">
        <f t="shared" si="0"/>
        <v>755.3095600000001</v>
      </c>
    </row>
    <row r="16" spans="1:7" s="31" customFormat="1" ht="45.75" customHeight="1">
      <c r="A16" s="39" t="s">
        <v>45</v>
      </c>
      <c r="B16" s="40" t="s">
        <v>56</v>
      </c>
      <c r="C16" s="37">
        <v>3528.34012</v>
      </c>
      <c r="D16" s="38">
        <v>6417.804</v>
      </c>
      <c r="E16" s="37">
        <f>199.94+1854.31767</f>
        <v>2054.25767</v>
      </c>
      <c r="F16" s="14">
        <f t="shared" si="1"/>
        <v>32.00873180296562</v>
      </c>
      <c r="G16" s="37">
        <f t="shared" si="0"/>
        <v>-1474.0824499999999</v>
      </c>
    </row>
    <row r="17" spans="1:7" s="31" customFormat="1" ht="60.75">
      <c r="A17" s="39" t="s">
        <v>57</v>
      </c>
      <c r="B17" s="40" t="s">
        <v>58</v>
      </c>
      <c r="C17" s="37">
        <v>6692.40493</v>
      </c>
      <c r="D17" s="38">
        <v>18917.97</v>
      </c>
      <c r="E17" s="37">
        <f>12188.67433+620.30977</f>
        <v>12808.9841</v>
      </c>
      <c r="F17" s="14">
        <f t="shared" si="1"/>
        <v>67.70802628400403</v>
      </c>
      <c r="G17" s="37">
        <f t="shared" si="0"/>
        <v>6116.57917</v>
      </c>
    </row>
    <row r="18" spans="1:7" s="31" customFormat="1" ht="81" hidden="1">
      <c r="A18" s="39" t="s">
        <v>59</v>
      </c>
      <c r="B18" s="40" t="s">
        <v>60</v>
      </c>
      <c r="C18" s="37"/>
      <c r="D18" s="37"/>
      <c r="E18" s="37"/>
      <c r="F18" s="14" t="e">
        <f t="shared" si="1"/>
        <v>#DIV/0!</v>
      </c>
      <c r="G18" s="37">
        <f>E18-C18</f>
        <v>0</v>
      </c>
    </row>
    <row r="19" spans="1:7" s="31" customFormat="1" ht="40.5">
      <c r="A19" s="39" t="s">
        <v>65</v>
      </c>
      <c r="B19" s="40" t="s">
        <v>66</v>
      </c>
      <c r="C19" s="15">
        <v>24</v>
      </c>
      <c r="D19" s="15">
        <v>49.73</v>
      </c>
      <c r="E19" s="15">
        <v>49.467</v>
      </c>
      <c r="F19" s="14">
        <f t="shared" si="1"/>
        <v>99.47114417856426</v>
      </c>
      <c r="G19" s="37">
        <f>E19-C19</f>
        <v>25.467</v>
      </c>
    </row>
    <row r="20" spans="1:7" s="31" customFormat="1" ht="40.5">
      <c r="A20" s="39" t="s">
        <v>61</v>
      </c>
      <c r="B20" s="40" t="s">
        <v>62</v>
      </c>
      <c r="C20" s="15">
        <v>120.05753</v>
      </c>
      <c r="D20" s="15">
        <v>682.49771</v>
      </c>
      <c r="E20" s="15">
        <v>194.38389</v>
      </c>
      <c r="F20" s="14">
        <f t="shared" si="1"/>
        <v>28.48125160742298</v>
      </c>
      <c r="G20" s="37">
        <f>E20-C20</f>
        <v>74.32636000000001</v>
      </c>
    </row>
    <row r="21" spans="1:7" s="31" customFormat="1" ht="20.25">
      <c r="A21" s="39" t="s">
        <v>63</v>
      </c>
      <c r="B21" s="40" t="s">
        <v>64</v>
      </c>
      <c r="C21" s="37">
        <v>77.247</v>
      </c>
      <c r="D21" s="37">
        <v>131.616</v>
      </c>
      <c r="E21" s="37">
        <v>124.191</v>
      </c>
      <c r="F21" s="14">
        <f t="shared" si="1"/>
        <v>94.3585886214442</v>
      </c>
      <c r="G21" s="37">
        <f>E21-C21</f>
        <v>46.944</v>
      </c>
    </row>
    <row r="22" spans="1:7" s="31" customFormat="1" ht="40.5">
      <c r="A22" s="35" t="s">
        <v>73</v>
      </c>
      <c r="B22" s="41" t="s">
        <v>74</v>
      </c>
      <c r="C22" s="37"/>
      <c r="D22" s="37">
        <v>2500</v>
      </c>
      <c r="E22" s="37"/>
      <c r="F22" s="14">
        <f>E22/D22*100</f>
        <v>0</v>
      </c>
      <c r="G22" s="37">
        <f>E22-C22</f>
        <v>0</v>
      </c>
    </row>
    <row r="23" spans="1:7" ht="20.25">
      <c r="A23" s="10"/>
      <c r="B23" s="10" t="s">
        <v>31</v>
      </c>
      <c r="C23" s="42">
        <f>C8+C9+C10+C11+C12+C13+C14+C15+C16+C17+C18+C19+C20+C21</f>
        <v>34766.949649999995</v>
      </c>
      <c r="D23" s="42">
        <f>SUM(D8:D22)</f>
        <v>71485.90857</v>
      </c>
      <c r="E23" s="42">
        <f>E8+E9+E10+E11+E12+E13+E14+E15+E16+E17+E18+E19+E20+E21</f>
        <v>29784.42718</v>
      </c>
      <c r="F23" s="14">
        <f t="shared" si="1"/>
        <v>41.66475292236745</v>
      </c>
      <c r="G23" s="43">
        <v>981.5</v>
      </c>
    </row>
    <row r="24" spans="1:7" ht="18.75">
      <c r="A24" s="28"/>
      <c r="B24" s="6"/>
      <c r="C24" s="21"/>
      <c r="D24" s="32"/>
      <c r="E24" s="32"/>
      <c r="F24" s="5"/>
      <c r="G24" s="5"/>
    </row>
    <row r="25" spans="1:7" ht="18.75">
      <c r="A25" s="28"/>
      <c r="B25" s="5"/>
      <c r="C25" s="21"/>
      <c r="D25" s="21"/>
      <c r="E25" s="5"/>
      <c r="F25" s="5"/>
      <c r="G25" s="5"/>
    </row>
    <row r="26" spans="1:7" ht="18.75">
      <c r="A26" s="28"/>
      <c r="B26" s="5"/>
      <c r="C26" s="21"/>
      <c r="D26" s="21"/>
      <c r="E26" s="5"/>
      <c r="F26" s="5"/>
      <c r="G26" s="5"/>
    </row>
    <row r="27" spans="1:7" ht="18.75">
      <c r="A27" s="28"/>
      <c r="B27" s="5"/>
      <c r="C27" s="21"/>
      <c r="D27" s="21"/>
      <c r="E27" s="5"/>
      <c r="F27" s="5"/>
      <c r="G27" s="5"/>
    </row>
    <row r="28" spans="1:7" ht="18.75">
      <c r="A28" s="28"/>
      <c r="B28" s="5"/>
      <c r="C28" s="21"/>
      <c r="D28" s="21"/>
      <c r="E28" s="5"/>
      <c r="F28" s="5"/>
      <c r="G28" s="5"/>
    </row>
    <row r="29" spans="1:7" ht="18.75">
      <c r="A29" s="28"/>
      <c r="B29" s="5"/>
      <c r="C29" s="21"/>
      <c r="D29" s="21"/>
      <c r="E29" s="5"/>
      <c r="F29" s="5"/>
      <c r="G29" s="5"/>
    </row>
    <row r="30" spans="1:7" ht="18.75">
      <c r="A30" s="28"/>
      <c r="B30" s="5"/>
      <c r="C30" s="21"/>
      <c r="D30" s="21"/>
      <c r="E30" s="5"/>
      <c r="F30" s="5"/>
      <c r="G30" s="5"/>
    </row>
    <row r="31" spans="1:7" ht="18.75">
      <c r="A31" s="28"/>
      <c r="B31" s="5"/>
      <c r="C31" s="21"/>
      <c r="D31" s="21"/>
      <c r="E31" s="5"/>
      <c r="F31" s="5"/>
      <c r="G31" s="5"/>
    </row>
    <row r="32" spans="1:7" ht="18.75">
      <c r="A32" s="28"/>
      <c r="B32" s="5"/>
      <c r="C32" s="21"/>
      <c r="D32" s="21"/>
      <c r="E32" s="5"/>
      <c r="F32" s="5"/>
      <c r="G32" s="5"/>
    </row>
    <row r="33" spans="1:7" ht="18.75">
      <c r="A33" s="28"/>
      <c r="B33" s="5"/>
      <c r="C33" s="21"/>
      <c r="D33" s="21"/>
      <c r="E33" s="5"/>
      <c r="F33" s="5"/>
      <c r="G33" s="5"/>
    </row>
    <row r="34" spans="1:7" ht="18.75">
      <c r="A34" s="28"/>
      <c r="B34" s="5"/>
      <c r="C34" s="21"/>
      <c r="D34" s="21"/>
      <c r="E34" s="5"/>
      <c r="F34" s="5"/>
      <c r="G34" s="5"/>
    </row>
    <row r="35" spans="1:7" ht="18.75">
      <c r="A35" s="28"/>
      <c r="B35" s="5"/>
      <c r="C35" s="21"/>
      <c r="D35" s="21"/>
      <c r="E35" s="5"/>
      <c r="F35" s="5"/>
      <c r="G35" s="5"/>
    </row>
    <row r="36" spans="1:7" ht="18.75">
      <c r="A36" s="28"/>
      <c r="B36" s="5"/>
      <c r="C36" s="21"/>
      <c r="D36" s="21"/>
      <c r="E36" s="5"/>
      <c r="F36" s="5"/>
      <c r="G36" s="5"/>
    </row>
    <row r="37" spans="1:7" ht="18.75">
      <c r="A37" s="28"/>
      <c r="B37" s="5"/>
      <c r="C37" s="21"/>
      <c r="D37" s="21"/>
      <c r="E37" s="5"/>
      <c r="F37" s="5"/>
      <c r="G37" s="5"/>
    </row>
    <row r="38" spans="1:7" ht="18.75">
      <c r="A38" s="28"/>
      <c r="B38" s="5"/>
      <c r="C38" s="21"/>
      <c r="D38" s="21"/>
      <c r="E38" s="5"/>
      <c r="F38" s="5"/>
      <c r="G38" s="5"/>
    </row>
    <row r="39" spans="1:7" ht="18.75">
      <c r="A39" s="28"/>
      <c r="B39" s="5"/>
      <c r="C39" s="21"/>
      <c r="D39" s="21"/>
      <c r="E39" s="5"/>
      <c r="F39" s="5"/>
      <c r="G39" s="5"/>
    </row>
    <row r="40" spans="1:7" ht="18.75">
      <c r="A40" s="28"/>
      <c r="B40" s="5"/>
      <c r="C40" s="21"/>
      <c r="D40" s="21"/>
      <c r="E40" s="5"/>
      <c r="F40" s="5"/>
      <c r="G40" s="5"/>
    </row>
    <row r="41" spans="1:7" ht="18.75">
      <c r="A41" s="28"/>
      <c r="B41" s="5"/>
      <c r="C41" s="21"/>
      <c r="D41" s="21"/>
      <c r="E41" s="5"/>
      <c r="F41" s="5"/>
      <c r="G41" s="5"/>
    </row>
    <row r="42" ht="18.75">
      <c r="A42" s="28"/>
    </row>
    <row r="43" ht="18.75">
      <c r="A43" s="28"/>
    </row>
    <row r="44" ht="18.75">
      <c r="A44" s="28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Позднякова</cp:lastModifiedBy>
  <cp:lastPrinted>2020-07-06T10:42:39Z</cp:lastPrinted>
  <dcterms:created xsi:type="dcterms:W3CDTF">2003-04-14T04:34:14Z</dcterms:created>
  <dcterms:modified xsi:type="dcterms:W3CDTF">2020-07-09T10:46:29Z</dcterms:modified>
  <cp:category/>
  <cp:version/>
  <cp:contentType/>
  <cp:contentStatus/>
</cp:coreProperties>
</file>