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65" windowWidth="15480" windowHeight="10380"/>
  </bookViews>
  <sheets>
    <sheet name="дод.3" sheetId="1" r:id="rId1"/>
  </sheets>
  <definedNames>
    <definedName name="_xlnm.Print_Titles" localSheetId="0">дод.3!$11:$13</definedName>
    <definedName name="_xlnm.Print_Area" localSheetId="0">дод.3!$A$1:$Q$165</definedName>
  </definedNames>
  <calcPr calcId="125725" fullCalcOnLoad="1" iterateDelta="1E-4"/>
</workbook>
</file>

<file path=xl/calcChain.xml><?xml version="1.0" encoding="utf-8"?>
<calcChain xmlns="http://schemas.openxmlformats.org/spreadsheetml/2006/main">
  <c r="Q134" i="1"/>
  <c r="L132"/>
  <c r="L122" s="1"/>
  <c r="L121" s="1"/>
  <c r="G112"/>
  <c r="G82"/>
  <c r="F161"/>
  <c r="F146"/>
  <c r="Q146" s="1"/>
  <c r="F136"/>
  <c r="Q136" s="1"/>
  <c r="F62"/>
  <c r="P117"/>
  <c r="P116"/>
  <c r="P105" s="1"/>
  <c r="P104" s="1"/>
  <c r="Q93"/>
  <c r="F94"/>
  <c r="Q94" s="1"/>
  <c r="Q92" s="1"/>
  <c r="Q91" s="1"/>
  <c r="L92"/>
  <c r="M92"/>
  <c r="M91"/>
  <c r="N92"/>
  <c r="N91"/>
  <c r="O92"/>
  <c r="K92"/>
  <c r="F101"/>
  <c r="F102"/>
  <c r="F103"/>
  <c r="Q103"/>
  <c r="P103"/>
  <c r="N86"/>
  <c r="N85" s="1"/>
  <c r="O86"/>
  <c r="O85" s="1"/>
  <c r="P86"/>
  <c r="G86"/>
  <c r="G85"/>
  <c r="H86"/>
  <c r="H85"/>
  <c r="I86"/>
  <c r="J86"/>
  <c r="J85" s="1"/>
  <c r="L86"/>
  <c r="L85" s="1"/>
  <c r="M86"/>
  <c r="F89"/>
  <c r="Q89"/>
  <c r="G46"/>
  <c r="K16"/>
  <c r="F158"/>
  <c r="G42"/>
  <c r="F42" s="1"/>
  <c r="M144"/>
  <c r="P144"/>
  <c r="G149"/>
  <c r="G148" s="1"/>
  <c r="G92"/>
  <c r="G91" s="1"/>
  <c r="F91" s="1"/>
  <c r="H65"/>
  <c r="H64"/>
  <c r="I65"/>
  <c r="J65"/>
  <c r="J64" s="1"/>
  <c r="L65"/>
  <c r="M65"/>
  <c r="M64"/>
  <c r="N65"/>
  <c r="N64"/>
  <c r="O65"/>
  <c r="O64"/>
  <c r="P65"/>
  <c r="H52"/>
  <c r="H51" s="1"/>
  <c r="I52"/>
  <c r="J52"/>
  <c r="J51"/>
  <c r="L52"/>
  <c r="M52"/>
  <c r="M51" s="1"/>
  <c r="N52"/>
  <c r="O52"/>
  <c r="L51"/>
  <c r="J33"/>
  <c r="J32"/>
  <c r="M33"/>
  <c r="M32"/>
  <c r="N33"/>
  <c r="O33"/>
  <c r="O32" s="1"/>
  <c r="Q35"/>
  <c r="L15"/>
  <c r="L14"/>
  <c r="N15"/>
  <c r="N14"/>
  <c r="O15"/>
  <c r="O14"/>
  <c r="P15"/>
  <c r="G15"/>
  <c r="H15"/>
  <c r="H14"/>
  <c r="I15"/>
  <c r="I14"/>
  <c r="J15"/>
  <c r="J14"/>
  <c r="P14"/>
  <c r="F155"/>
  <c r="Q155" s="1"/>
  <c r="K141"/>
  <c r="Q141" s="1"/>
  <c r="P141"/>
  <c r="P139"/>
  <c r="K139"/>
  <c r="Q139" s="1"/>
  <c r="P138"/>
  <c r="K138"/>
  <c r="Q138"/>
  <c r="P132"/>
  <c r="K132"/>
  <c r="Q132" s="1"/>
  <c r="F107"/>
  <c r="Q107" s="1"/>
  <c r="F82"/>
  <c r="Q82" s="1"/>
  <c r="F77"/>
  <c r="Q77" s="1"/>
  <c r="F68"/>
  <c r="Q68" s="1"/>
  <c r="Q62"/>
  <c r="K56"/>
  <c r="F48"/>
  <c r="Q48" s="1"/>
  <c r="F45"/>
  <c r="Q45" s="1"/>
  <c r="K43"/>
  <c r="Q39"/>
  <c r="L39"/>
  <c r="P39" s="1"/>
  <c r="P33" s="1"/>
  <c r="P32" s="1"/>
  <c r="F30"/>
  <c r="Q30" s="1"/>
  <c r="K29"/>
  <c r="F22"/>
  <c r="K20"/>
  <c r="Q20" s="1"/>
  <c r="G160"/>
  <c r="F160" s="1"/>
  <c r="M25"/>
  <c r="M15"/>
  <c r="M14" s="1"/>
  <c r="I43"/>
  <c r="I33" s="1"/>
  <c r="I32" s="1"/>
  <c r="K24"/>
  <c r="Q24"/>
  <c r="Q73"/>
  <c r="Q95"/>
  <c r="Q96"/>
  <c r="Q97"/>
  <c r="Q98"/>
  <c r="Q100"/>
  <c r="Q125"/>
  <c r="G73"/>
  <c r="G65" s="1"/>
  <c r="G64" s="1"/>
  <c r="F75"/>
  <c r="F73"/>
  <c r="H43"/>
  <c r="H33"/>
  <c r="H32" s="1"/>
  <c r="F43"/>
  <c r="I51"/>
  <c r="F60"/>
  <c r="Q60" s="1"/>
  <c r="G58"/>
  <c r="F58" s="1"/>
  <c r="F46"/>
  <c r="Q46"/>
  <c r="K46"/>
  <c r="K44"/>
  <c r="F44"/>
  <c r="K42"/>
  <c r="F36"/>
  <c r="F37"/>
  <c r="K37"/>
  <c r="Q37" s="1"/>
  <c r="F40"/>
  <c r="Q40" s="1"/>
  <c r="F41"/>
  <c r="F47"/>
  <c r="K47"/>
  <c r="Q47"/>
  <c r="F49"/>
  <c r="K50"/>
  <c r="K41"/>
  <c r="K40"/>
  <c r="G38"/>
  <c r="K38"/>
  <c r="P36"/>
  <c r="K36" s="1"/>
  <c r="Q99"/>
  <c r="L91"/>
  <c r="F140"/>
  <c r="F131"/>
  <c r="Q131"/>
  <c r="K131"/>
  <c r="P63"/>
  <c r="F53"/>
  <c r="F54"/>
  <c r="K55"/>
  <c r="K63"/>
  <c r="F56"/>
  <c r="Q56"/>
  <c r="F57"/>
  <c r="Q57"/>
  <c r="F61"/>
  <c r="Q61"/>
  <c r="F66"/>
  <c r="F76"/>
  <c r="F78"/>
  <c r="Q78"/>
  <c r="F79"/>
  <c r="Q79"/>
  <c r="F81"/>
  <c r="Q81"/>
  <c r="F83"/>
  <c r="Q83"/>
  <c r="F67"/>
  <c r="F69"/>
  <c r="Q69" s="1"/>
  <c r="F70"/>
  <c r="Q70" s="1"/>
  <c r="F71"/>
  <c r="Q71" s="1"/>
  <c r="F72"/>
  <c r="Q72" s="1"/>
  <c r="K76"/>
  <c r="K65" s="1"/>
  <c r="K64" s="1"/>
  <c r="F80"/>
  <c r="Q80"/>
  <c r="F84"/>
  <c r="Q84"/>
  <c r="F16"/>
  <c r="Q16"/>
  <c r="F18"/>
  <c r="F19"/>
  <c r="F17"/>
  <c r="K17"/>
  <c r="K18"/>
  <c r="K19"/>
  <c r="K21"/>
  <c r="Q21"/>
  <c r="K22"/>
  <c r="Q22"/>
  <c r="K23"/>
  <c r="Q23"/>
  <c r="F27"/>
  <c r="F28"/>
  <c r="Q28" s="1"/>
  <c r="Q15" s="1"/>
  <c r="F29"/>
  <c r="F31"/>
  <c r="Q31"/>
  <c r="F34"/>
  <c r="F50"/>
  <c r="Q50" s="1"/>
  <c r="K34"/>
  <c r="Q34" s="1"/>
  <c r="K49"/>
  <c r="F87"/>
  <c r="F88"/>
  <c r="Q88" s="1"/>
  <c r="Q86" s="1"/>
  <c r="F90"/>
  <c r="K90"/>
  <c r="K86"/>
  <c r="K85" s="1"/>
  <c r="Q102"/>
  <c r="F106"/>
  <c r="Q106"/>
  <c r="F108"/>
  <c r="Q108"/>
  <c r="F109"/>
  <c r="Q109"/>
  <c r="F110"/>
  <c r="Q110"/>
  <c r="F111"/>
  <c r="Q111"/>
  <c r="F112"/>
  <c r="Q112"/>
  <c r="F113"/>
  <c r="Q113"/>
  <c r="F114"/>
  <c r="Q114"/>
  <c r="F115"/>
  <c r="Q115"/>
  <c r="F116"/>
  <c r="Q116"/>
  <c r="K116"/>
  <c r="F117"/>
  <c r="K117"/>
  <c r="F118"/>
  <c r="Q118" s="1"/>
  <c r="K119"/>
  <c r="Q119" s="1"/>
  <c r="K120"/>
  <c r="Q120" s="1"/>
  <c r="F123"/>
  <c r="Q123" s="1"/>
  <c r="K123"/>
  <c r="K122" s="1"/>
  <c r="K121" s="1"/>
  <c r="F124"/>
  <c r="Q124"/>
  <c r="F126"/>
  <c r="Q126"/>
  <c r="K126"/>
  <c r="F127"/>
  <c r="K127"/>
  <c r="Q127"/>
  <c r="F128"/>
  <c r="Q128"/>
  <c r="K128"/>
  <c r="F129"/>
  <c r="Q129" s="1"/>
  <c r="K129"/>
  <c r="F130"/>
  <c r="K130"/>
  <c r="Q130" s="1"/>
  <c r="F135"/>
  <c r="Q135" s="1"/>
  <c r="K135"/>
  <c r="F137"/>
  <c r="Q137"/>
  <c r="K137"/>
  <c r="K140"/>
  <c r="F142"/>
  <c r="Q142"/>
  <c r="K143"/>
  <c r="Q143"/>
  <c r="F144"/>
  <c r="Q144"/>
  <c r="F145"/>
  <c r="K145"/>
  <c r="Q145" s="1"/>
  <c r="K147"/>
  <c r="Q147" s="1"/>
  <c r="F150"/>
  <c r="Q150" s="1"/>
  <c r="F151"/>
  <c r="Q151" s="1"/>
  <c r="F152"/>
  <c r="Q152" s="1"/>
  <c r="F153"/>
  <c r="Q153" s="1"/>
  <c r="F154"/>
  <c r="Q154" s="1"/>
  <c r="F159"/>
  <c r="Q159" s="1"/>
  <c r="K157"/>
  <c r="K156" s="1"/>
  <c r="N32"/>
  <c r="N51"/>
  <c r="N105"/>
  <c r="N104" s="1"/>
  <c r="N122"/>
  <c r="N121" s="1"/>
  <c r="N149"/>
  <c r="N148" s="1"/>
  <c r="N157"/>
  <c r="N156" s="1"/>
  <c r="K149"/>
  <c r="K148" s="1"/>
  <c r="P157"/>
  <c r="P156" s="1"/>
  <c r="O157"/>
  <c r="O156" s="1"/>
  <c r="M157"/>
  <c r="M156" s="1"/>
  <c r="L157"/>
  <c r="L156" s="1"/>
  <c r="J157"/>
  <c r="J156" s="1"/>
  <c r="I157"/>
  <c r="I156" s="1"/>
  <c r="H157"/>
  <c r="H156" s="1"/>
  <c r="P149"/>
  <c r="P148" s="1"/>
  <c r="O149"/>
  <c r="O148" s="1"/>
  <c r="M149"/>
  <c r="M148" s="1"/>
  <c r="L149"/>
  <c r="L148" s="1"/>
  <c r="J149"/>
  <c r="J148" s="1"/>
  <c r="I149"/>
  <c r="I148" s="1"/>
  <c r="H149"/>
  <c r="H148" s="1"/>
  <c r="F143"/>
  <c r="H122"/>
  <c r="H121"/>
  <c r="P85"/>
  <c r="M85"/>
  <c r="I85"/>
  <c r="L64"/>
  <c r="I64"/>
  <c r="P64"/>
  <c r="J92"/>
  <c r="J91"/>
  <c r="J105"/>
  <c r="J104"/>
  <c r="J122"/>
  <c r="J121"/>
  <c r="H92"/>
  <c r="H91" s="1"/>
  <c r="H105"/>
  <c r="H104" s="1"/>
  <c r="G14"/>
  <c r="I122"/>
  <c r="I121"/>
  <c r="O122"/>
  <c r="O121"/>
  <c r="P127"/>
  <c r="P122" s="1"/>
  <c r="P121" s="1"/>
  <c r="P128"/>
  <c r="P129"/>
  <c r="P130"/>
  <c r="P131"/>
  <c r="P135"/>
  <c r="P137"/>
  <c r="P142"/>
  <c r="P143"/>
  <c r="L119"/>
  <c r="L105" s="1"/>
  <c r="L104" s="1"/>
  <c r="G105"/>
  <c r="G104"/>
  <c r="I105"/>
  <c r="I104"/>
  <c r="M105"/>
  <c r="M104"/>
  <c r="O105"/>
  <c r="O104"/>
  <c r="O91"/>
  <c r="I92"/>
  <c r="I91" s="1"/>
  <c r="F100"/>
  <c r="F98"/>
  <c r="F97"/>
  <c r="F96"/>
  <c r="F95"/>
  <c r="O51"/>
  <c r="P61"/>
  <c r="P57"/>
  <c r="P56"/>
  <c r="F55"/>
  <c r="Q55"/>
  <c r="P140"/>
  <c r="P102"/>
  <c r="P92" s="1"/>
  <c r="P91" s="1"/>
  <c r="K91"/>
  <c r="F99"/>
  <c r="G122"/>
  <c r="G121"/>
  <c r="M122"/>
  <c r="M121"/>
  <c r="Q66"/>
  <c r="Q27"/>
  <c r="Q158"/>
  <c r="F92"/>
  <c r="Q90"/>
  <c r="F38"/>
  <c r="Q161"/>
  <c r="K105"/>
  <c r="K104"/>
  <c r="F149"/>
  <c r="F148"/>
  <c r="K25"/>
  <c r="Q19"/>
  <c r="Q53"/>
  <c r="F105"/>
  <c r="F104" s="1"/>
  <c r="Q67"/>
  <c r="L33"/>
  <c r="L32"/>
  <c r="L162" s="1"/>
  <c r="G52"/>
  <c r="G51"/>
  <c r="Q87"/>
  <c r="G157"/>
  <c r="G156" s="1"/>
  <c r="G33"/>
  <c r="G32" s="1"/>
  <c r="Q25"/>
  <c r="Q140"/>
  <c r="F122"/>
  <c r="F121"/>
  <c r="Q117"/>
  <c r="Q17"/>
  <c r="Q18"/>
  <c r="K52"/>
  <c r="K51" s="1"/>
  <c r="Q44"/>
  <c r="Q76"/>
  <c r="Q41"/>
  <c r="Q54"/>
  <c r="K15"/>
  <c r="K14" s="1"/>
  <c r="Q63"/>
  <c r="P52"/>
  <c r="P51" s="1"/>
  <c r="Q49"/>
  <c r="Q29"/>
  <c r="Q43"/>
  <c r="F86"/>
  <c r="F85" s="1"/>
  <c r="Q85" s="1"/>
  <c r="F65"/>
  <c r="F64"/>
  <c r="Q64" s="1"/>
  <c r="Q38"/>
  <c r="F15"/>
  <c r="F14"/>
  <c r="K162" l="1"/>
  <c r="Q14"/>
  <c r="Q58"/>
  <c r="Q52" s="1"/>
  <c r="Q51" s="1"/>
  <c r="F52"/>
  <c r="F51" s="1"/>
  <c r="F33"/>
  <c r="F32" s="1"/>
  <c r="Q42"/>
  <c r="Q149"/>
  <c r="Q148" s="1"/>
  <c r="Q65"/>
  <c r="H162"/>
  <c r="I162"/>
  <c r="P162"/>
  <c r="Q105"/>
  <c r="Q104" s="1"/>
  <c r="J162"/>
  <c r="N162"/>
  <c r="Q122"/>
  <c r="Q121" s="1"/>
  <c r="Q36"/>
  <c r="Q33" s="1"/>
  <c r="Q32" s="1"/>
  <c r="K33"/>
  <c r="K32" s="1"/>
  <c r="Q160"/>
  <c r="Q157" s="1"/>
  <c r="F157"/>
  <c r="F156" s="1"/>
  <c r="Q156" s="1"/>
  <c r="F162"/>
  <c r="G162"/>
  <c r="M162"/>
  <c r="O162"/>
  <c r="Q162" l="1"/>
</calcChain>
</file>

<file path=xl/sharedStrings.xml><?xml version="1.0" encoding="utf-8"?>
<sst xmlns="http://schemas.openxmlformats.org/spreadsheetml/2006/main" count="484" uniqueCount="331">
  <si>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</si>
  <si>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</si>
  <si>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</si>
  <si>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</si>
  <si>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</si>
  <si>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</si>
  <si>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</si>
  <si>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</si>
  <si>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0111</t>
  </si>
  <si>
    <t>0910</t>
  </si>
  <si>
    <t>0921</t>
  </si>
  <si>
    <t>0960</t>
  </si>
  <si>
    <t>0990</t>
  </si>
  <si>
    <t>1040</t>
  </si>
  <si>
    <t>0731</t>
  </si>
  <si>
    <t>0733</t>
  </si>
  <si>
    <t>Багатопрофільна стаціонарна медична допомога населенню</t>
  </si>
  <si>
    <t>Відділ культури Павлоградської міської ради</t>
  </si>
  <si>
    <t>Лікарсько-акушерська допомога вагітним, породіллям та новонародженим</t>
  </si>
  <si>
    <t>0821</t>
  </si>
  <si>
    <t>4030</t>
  </si>
  <si>
    <t>0824</t>
  </si>
  <si>
    <t>0828</t>
  </si>
  <si>
    <t>Управління комунального господарства та будівництва Павлоградської міської ради</t>
  </si>
  <si>
    <t>0610</t>
  </si>
  <si>
    <t>0620</t>
  </si>
  <si>
    <t>0490</t>
  </si>
  <si>
    <t>0456</t>
  </si>
  <si>
    <t>0133</t>
  </si>
  <si>
    <t>Відділ з питань надзвичайних ситуацій та цивільного захисту населення Павлоградської міської ради</t>
  </si>
  <si>
    <t>0320</t>
  </si>
  <si>
    <t>Виконавчий комітет Павлоградської міської ради</t>
  </si>
  <si>
    <t>0443</t>
  </si>
  <si>
    <t>0421</t>
  </si>
  <si>
    <t>Проведення навчально-тренувальних зборів і змагань з неолімпійських видів спорту</t>
  </si>
  <si>
    <t>0810</t>
  </si>
  <si>
    <t>1030</t>
  </si>
  <si>
    <t>1020</t>
  </si>
  <si>
    <t>1010</t>
  </si>
  <si>
    <t>Відділ освіти Павлоградської міської ради</t>
  </si>
  <si>
    <t>Управління соціального захисту населення Павлоградської міської ради</t>
  </si>
  <si>
    <t>Служба у справах дітей Павлоградської міської ради</t>
  </si>
  <si>
    <t>Фінансове управління Павлоградської міської ради</t>
  </si>
  <si>
    <t>1070</t>
  </si>
  <si>
    <t>0180</t>
  </si>
  <si>
    <t>3031</t>
  </si>
  <si>
    <t>3033</t>
  </si>
  <si>
    <t>3035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</si>
  <si>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</si>
  <si>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</si>
  <si>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 xml:space="preserve">від 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</si>
  <si>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</si>
  <si>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0830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</si>
  <si>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</si>
  <si>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 комунальних дитячо-юнацьких спортивних шкіл</t>
  </si>
  <si>
    <t>0470</t>
  </si>
  <si>
    <t>Відділ з питань сім'ї, молоді та спорту Павлоградської міської ради</t>
  </si>
  <si>
    <t>Відділ охорони здоров'я Павлоградської міської ради</t>
  </si>
  <si>
    <t xml:space="preserve">Інші видатки на соціальний захист ветеранів війни та праці </t>
  </si>
  <si>
    <t>Організація та проведення громадських робіт</t>
  </si>
  <si>
    <t>2900000</t>
  </si>
  <si>
    <t>2910000</t>
  </si>
  <si>
    <t>1050</t>
  </si>
  <si>
    <t>Заходи державної політики з питань сім′ї</t>
  </si>
  <si>
    <t>Внески до статутного капіталу суб'єктів господарювання</t>
  </si>
  <si>
    <t>Здійснення заходів та реалізація проектів на виконання Державної цільової соціальної програми "Молодь України"</t>
  </si>
  <si>
    <t>Підтримка спорту вищих досягнень та організацій, які здійснюють фізкультурно-спортивну діяльність в регіоні</t>
  </si>
  <si>
    <t xml:space="preserve">№  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</si>
  <si>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</si>
  <si>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0610000</t>
  </si>
  <si>
    <t>0611010</t>
  </si>
  <si>
    <t>Надання дошкільної освіти</t>
  </si>
  <si>
    <t>0613140</t>
  </si>
  <si>
    <t>0600000</t>
  </si>
  <si>
    <t>1014010</t>
  </si>
  <si>
    <t>4010</t>
  </si>
  <si>
    <t>Фінансова підтримка театрів</t>
  </si>
  <si>
    <t>1014030</t>
  </si>
  <si>
    <t>Забезпечення діяльності бібліотек</t>
  </si>
  <si>
    <t>1014040</t>
  </si>
  <si>
    <t>4040</t>
  </si>
  <si>
    <t>Забезпечення діяльності музеїв і виставок</t>
  </si>
  <si>
    <t>1014060</t>
  </si>
  <si>
    <t>4060</t>
  </si>
  <si>
    <t>Забезпечення діяльності палаців і будинків культури, клубів, центрів дозвілля та інших клубних закладів</t>
  </si>
  <si>
    <t>0829</t>
  </si>
  <si>
    <t>0218410</t>
  </si>
  <si>
    <t>Фінансова підтримка засобів масової інформації</t>
  </si>
  <si>
    <t>Утримання та фінансова підтримка спортивних споруд</t>
  </si>
  <si>
    <t>0813104</t>
  </si>
  <si>
    <t>0700000</t>
  </si>
  <si>
    <t>0710000</t>
  </si>
  <si>
    <t>0712010</t>
  </si>
  <si>
    <t>0712030</t>
  </si>
  <si>
    <t>0712111</t>
  </si>
  <si>
    <t>2918120</t>
  </si>
  <si>
    <t>Заходи з організації рятування на водах</t>
  </si>
  <si>
    <t>1017324</t>
  </si>
  <si>
    <t>7324</t>
  </si>
  <si>
    <t>Будівництво установ та закладів культури</t>
  </si>
  <si>
    <t>0160</t>
  </si>
  <si>
    <t>0610160</t>
  </si>
  <si>
    <t>0200000</t>
  </si>
  <si>
    <t>0210000</t>
  </si>
  <si>
    <t>0150</t>
  </si>
  <si>
    <t>0210150</t>
  </si>
  <si>
    <t>3700000</t>
  </si>
  <si>
    <t>3710000</t>
  </si>
  <si>
    <t>0210170</t>
  </si>
  <si>
    <t>Підвищення кваліфікації депутатів місцевих рад та посадових осіб місцевого самоврядування</t>
  </si>
  <si>
    <t>0218220</t>
  </si>
  <si>
    <t>0218230</t>
  </si>
  <si>
    <t>8230</t>
  </si>
  <si>
    <t>0380</t>
  </si>
  <si>
    <t>Заходи та роботи з мобілізаційної підготовки місцевого значення</t>
  </si>
  <si>
    <t>Інші заходи громадського порядку та безпеки</t>
  </si>
  <si>
    <t>0710160</t>
  </si>
  <si>
    <t>1110160</t>
  </si>
  <si>
    <t>0810160</t>
  </si>
  <si>
    <t>0810170</t>
  </si>
  <si>
    <t>0910160</t>
  </si>
  <si>
    <t>0900000</t>
  </si>
  <si>
    <t>0910000</t>
  </si>
  <si>
    <t>1000000</t>
  </si>
  <si>
    <t>1010000</t>
  </si>
  <si>
    <t>1010160</t>
  </si>
  <si>
    <t>1200000</t>
  </si>
  <si>
    <t>1210000</t>
  </si>
  <si>
    <t>1210160</t>
  </si>
  <si>
    <t>2910160</t>
  </si>
  <si>
    <t>2910170</t>
  </si>
  <si>
    <t>2918110</t>
  </si>
  <si>
    <t>8110</t>
  </si>
  <si>
    <t>0813031</t>
  </si>
  <si>
    <t>Надання інших пільг окремим категоріям громадян відповідно до законодавства</t>
  </si>
  <si>
    <t>0813033</t>
  </si>
  <si>
    <t>3032</t>
  </si>
  <si>
    <t>0813032</t>
  </si>
  <si>
    <t>0813035</t>
  </si>
  <si>
    <t>0710170</t>
  </si>
  <si>
    <t>0910170</t>
  </si>
  <si>
    <t>0170</t>
  </si>
  <si>
    <t>0217130</t>
  </si>
  <si>
    <t>7130</t>
  </si>
  <si>
    <t>Здійснення заходів із землеустрію</t>
  </si>
  <si>
    <t>7650</t>
  </si>
  <si>
    <t>0217650</t>
  </si>
  <si>
    <t>0217660</t>
  </si>
  <si>
    <t>7660</t>
  </si>
  <si>
    <t>0131</t>
  </si>
  <si>
    <t>0800000</t>
  </si>
  <si>
    <t>0810000</t>
  </si>
  <si>
    <t>Експлуатація та технічне обслуговування житлового фонду</t>
  </si>
  <si>
    <t>Забезпечення надійної та безперебійної експлуатації ліфтів</t>
  </si>
  <si>
    <t>Організація благоустрою населених пунктів</t>
  </si>
  <si>
    <t>1217310</t>
  </si>
  <si>
    <t>1217640</t>
  </si>
  <si>
    <t>Заходи з енергозбереження</t>
  </si>
  <si>
    <t>0540</t>
  </si>
  <si>
    <t>2919770</t>
  </si>
  <si>
    <t xml:space="preserve">Інші субвенції з місцевого бюджету </t>
  </si>
  <si>
    <t>0813160</t>
  </si>
  <si>
    <t>3710160</t>
  </si>
  <si>
    <t>3710170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</si>
  <si>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</si>
  <si>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</si>
  <si>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Первинна медична допомога населенню, що надається  центрами первинної медичної  (медико-санітарної) допомоги</t>
  </si>
  <si>
    <t>Надання пільг окремим категоріям громадян з оплати послуг зв'язку</t>
  </si>
  <si>
    <t>Природоохоронні заходи за рахунок цільових фондів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</si>
  <si>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</si>
  <si>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1217461</t>
  </si>
  <si>
    <t>Утримання та розвиток автомобільних доріг та дорожньої  інфраструктури за рахунок коштів місцевого бюджету</t>
  </si>
  <si>
    <t>1090</t>
  </si>
  <si>
    <t>0726</t>
  </si>
  <si>
    <t>1014082</t>
  </si>
  <si>
    <t>4082</t>
  </si>
  <si>
    <t>Інші заходи в галузі культури і мистецтва</t>
  </si>
  <si>
    <t>0217691</t>
  </si>
  <si>
    <t>7691</t>
  </si>
  <si>
    <t>0917691</t>
  </si>
  <si>
    <t>1217691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</si>
  <si>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</si>
  <si>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0813191</t>
  </si>
  <si>
    <t>0813192</t>
  </si>
  <si>
    <t>0813242</t>
  </si>
  <si>
    <t>Інші заходи у сфері соціального захисту і соціального забезпечення</t>
  </si>
  <si>
    <t>Забезпечення діяльності інших закладів у сфері освіти</t>
  </si>
  <si>
    <t>Інші програми та заходи у сфері освіти</t>
  </si>
  <si>
    <t>0813210</t>
  </si>
  <si>
    <t>1213210</t>
  </si>
  <si>
    <t>3210</t>
  </si>
  <si>
    <t>Заходи із запобігання та ліквідації надзвичайних ситуацій та наслідків стихійного лиха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</si>
  <si>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</si>
  <si>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Проведення навчально-тренувальних зборів і змагань та заходів зі спорту осіб з інвалідністю</t>
  </si>
  <si>
    <t>Інша діяльність, пов'язана з експлуатацією об'єктів житлово-комунального господарства</t>
  </si>
  <si>
    <t>0218210</t>
  </si>
  <si>
    <t>Муніципальні формування з охорони громадського порядку</t>
  </si>
  <si>
    <t>Додаток 3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</si>
  <si>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</si>
  <si>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</si>
  <si>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</si>
  <si>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(грн)</t>
  </si>
  <si>
    <t xml:space="preserve">Усього </t>
  </si>
  <si>
    <t>Х</t>
  </si>
  <si>
    <t>0617321</t>
  </si>
  <si>
    <t>Будівництво освітніх установ та закладів</t>
  </si>
  <si>
    <t>1217670</t>
  </si>
  <si>
    <t xml:space="preserve"> </t>
  </si>
  <si>
    <t>Будівництво об`єктів житлово-комунального господарства</t>
  </si>
  <si>
    <t>0210180</t>
  </si>
  <si>
    <t>Інша діяльність у сфері державного управління</t>
  </si>
  <si>
    <t>0817413</t>
  </si>
  <si>
    <t>0451</t>
  </si>
  <si>
    <t>Інші заходи у сфері автотранспорту</t>
  </si>
  <si>
    <t>1210170</t>
  </si>
  <si>
    <t>1213242</t>
  </si>
  <si>
    <t>3242</t>
  </si>
  <si>
    <t>1216083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</si>
  <si>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</si>
  <si>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1217693</t>
  </si>
  <si>
    <t>Інші заходи, пов'язані з економічною діяльністю</t>
  </si>
  <si>
    <t>0763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</si>
  <si>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</si>
  <si>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</si>
  <si>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</si>
  <si>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3718600</t>
  </si>
  <si>
    <t>8600</t>
  </si>
  <si>
    <t>Обслуговування місцевого боргу</t>
  </si>
  <si>
    <t>0712152</t>
  </si>
  <si>
    <t>Інші програми та заходи у сфері охорони здоров'я</t>
  </si>
  <si>
    <t>0717322</t>
  </si>
  <si>
    <t>Будівництво медичних установ та закладів</t>
  </si>
  <si>
    <t>1017321</t>
  </si>
  <si>
    <t>7321</t>
  </si>
  <si>
    <t>Забезпечення діяльності інших закладів у сфері соціального захисту і соціального забезпечення</t>
  </si>
  <si>
    <t>Будівництво споруд, установ та закладів фізичної культури і спорту</t>
  </si>
  <si>
    <t>Надання позашкільної освіти закладами позашкільної освіти, заходи із позашкільної роботи з дітьми</t>
  </si>
  <si>
    <t>0217610</t>
  </si>
  <si>
    <t>7610</t>
  </si>
  <si>
    <t>0217350</t>
  </si>
  <si>
    <t>7350</t>
  </si>
  <si>
    <t>Розроблення схем планування та забудови територій (містобудівної документації)</t>
  </si>
  <si>
    <t>0411</t>
  </si>
  <si>
    <t>Сприяння розвитку малого та середнього підприємництва</t>
  </si>
  <si>
    <t>0217693</t>
  </si>
  <si>
    <t>7693</t>
  </si>
  <si>
    <t>Інші заходи, пов`язані з економічною діяльністю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</si>
  <si>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</si>
  <si>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</si>
  <si>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</si>
  <si>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3718710</t>
  </si>
  <si>
    <t>8710</t>
  </si>
  <si>
    <t>Резервний фонд  місцевого бюджету</t>
  </si>
  <si>
    <t>0611021</t>
  </si>
  <si>
    <t xml:space="preserve">Надання загальної середньої освіти закладами загальної середньої освіти </t>
  </si>
  <si>
    <t>0611031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</si>
  <si>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</si>
  <si>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</si>
  <si>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0611070</t>
  </si>
  <si>
    <t>0611141</t>
  </si>
  <si>
    <t>0611142</t>
  </si>
  <si>
    <t>0611151</t>
  </si>
  <si>
    <t>0611152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</si>
  <si>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</si>
  <si>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</si>
  <si>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0611160</t>
  </si>
  <si>
    <t>Забезпечення діяльності центрів професійного розвитку педагогічних працівників</t>
  </si>
  <si>
    <t>0712144</t>
  </si>
  <si>
    <t>2144</t>
  </si>
  <si>
    <t>Централізовані заходи з лікування хворих на цукровий та нецукровий діабет</t>
  </si>
  <si>
    <t xml:space="preserve">в тому числі: 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</si>
  <si>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</si>
  <si>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1011080</t>
  </si>
  <si>
    <t>1080</t>
  </si>
  <si>
    <t xml:space="preserve">Надання спеціальної освіти мистецькими школами </t>
  </si>
  <si>
    <t>0813050</t>
  </si>
  <si>
    <t>3050</t>
  </si>
  <si>
    <t xml:space="preserve">за рахунок субвенціїя з обласного бюджету місцевим бюджетам на пільгове медичне обслуговування осіб, які постраждали внаслідок Чорнобильської катастрофи   </t>
  </si>
  <si>
    <t xml:space="preserve">Пільгове медичне обслуговування осіб, які постраждали внаслідок Чорнобильської катастрофи  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</si>
  <si>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</si>
  <si>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 xml:space="preserve">Утримання та забезпечення діяльності центрів соціальних служб </t>
  </si>
  <si>
    <t>Керівництво і управління у відповідній сфері у містах (місті Києві), селищах, селах,  територіальних громадах</t>
  </si>
  <si>
    <t>Керівництво і управління у відповідній сфері у містах (місті Києві), селищах, селах, територіальних громадах</t>
  </si>
  <si>
    <t>Керівництво і управління у відповідній сфері у містах (місті Києві), селищах, селах,  територіальних  громадах</t>
  </si>
  <si>
    <t>Керівництво і управління у відповідній сфері у містах (місті Києві), селищах, селах, територіальних  громадах</t>
  </si>
  <si>
    <t>0217340</t>
  </si>
  <si>
    <t>7340</t>
  </si>
  <si>
    <t>Проектування, реставрація та охорона пам'яток архітектури</t>
  </si>
  <si>
    <t>0218311</t>
  </si>
  <si>
    <t>8311</t>
  </si>
  <si>
    <t>0511</t>
  </si>
  <si>
    <t>Охорона та раціональне використання природних ресурсів</t>
  </si>
  <si>
    <t>0611061</t>
  </si>
  <si>
    <t>0611154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</si>
  <si>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</si>
  <si>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</si>
  <si>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</si>
  <si>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0717130</t>
  </si>
  <si>
    <t>Здійснення заходів із землеустрою</t>
  </si>
  <si>
    <t>0810180</t>
  </si>
  <si>
    <t>0813121</t>
  </si>
  <si>
    <t>0813241</t>
  </si>
  <si>
    <t>1010170</t>
  </si>
  <si>
    <t>1110170</t>
  </si>
  <si>
    <t>Придбання житла для окремих категорій населення відповідно до законодавства</t>
  </si>
  <si>
    <t>1217325</t>
  </si>
  <si>
    <t>1217330</t>
  </si>
  <si>
    <t>Будівництво інших об`єктів комунальної власності</t>
  </si>
  <si>
    <t>1217463</t>
  </si>
  <si>
    <t>2919800</t>
  </si>
  <si>
    <t>Субвенція з місцевого бюджету державному бюджету на виконання програм соціально-економічного розвитку регіонів</t>
  </si>
  <si>
    <t>0610170</t>
  </si>
  <si>
    <t>Забезпечення дільності інших закладів у сфері соціального захисту і соціального забезпечення</t>
  </si>
  <si>
    <t>Утримання та розвиток автомобільних доріг та дорожньої  інфраструктури за рахунок трансфертів з інших місцевих бюджетів</t>
  </si>
  <si>
    <t>(код бюджету)</t>
  </si>
  <si>
    <t>04584000000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</si>
  <si>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</si>
  <si>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</si>
  <si>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</si>
  <si>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1017330</t>
  </si>
  <si>
    <t>7330</t>
  </si>
  <si>
    <t>Будівництво-1 інших об'єктів комунальної власності</t>
  </si>
  <si>
    <t>1217130</t>
  </si>
  <si>
    <t>1218311</t>
  </si>
  <si>
    <t xml:space="preserve"> до рішення виконавчого комітету </t>
  </si>
  <si>
    <t xml:space="preserve"> у том числі:</t>
  </si>
  <si>
    <t>за рахунок субвенції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t>
  </si>
  <si>
    <t xml:space="preserve"> В.о. начальника фінансового управління  </t>
  </si>
  <si>
    <t>Н.А.  Бондарчук</t>
  </si>
  <si>
    <t xml:space="preserve"> до додатку №3 "Розподіл видатків міського бюджету на 2021 рік " до рішення міської ради від  15.12.2020р. № 53-4/VІІІ «Про  міський  бюджет  Павлоградської міської територіальної громади на 2021 рік» (зі змінами)</t>
  </si>
  <si>
    <t>Зміни</t>
  </si>
</sst>
</file>

<file path=xl/styles.xml><?xml version="1.0" encoding="utf-8"?>
<styleSheet xmlns="http://schemas.openxmlformats.org/spreadsheetml/2006/main">
  <numFmts count="1">
    <numFmt numFmtId="197" formatCode="#,##0.0000"/>
  </numFmts>
  <fonts count="43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sz val="2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0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4" fillId="22" borderId="1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20" fillId="0" borderId="0"/>
    <xf numFmtId="0" fontId="42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7" fillId="0" borderId="6" applyNumberFormat="0" applyFill="0" applyAlignment="0" applyProtection="0"/>
    <xf numFmtId="0" fontId="19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180">
    <xf numFmtId="0" fontId="0" fillId="0" borderId="0" xfId="0"/>
    <xf numFmtId="0" fontId="26" fillId="24" borderId="0" xfId="0" applyFont="1" applyFill="1" applyAlignment="1">
      <alignment horizontal="center"/>
    </xf>
    <xf numFmtId="0" fontId="26" fillId="24" borderId="0" xfId="0" applyFont="1" applyFill="1"/>
    <xf numFmtId="0" fontId="27" fillId="24" borderId="0" xfId="0" applyFont="1" applyFill="1" applyAlignment="1">
      <alignment horizontal="left"/>
    </xf>
    <xf numFmtId="0" fontId="28" fillId="24" borderId="0" xfId="0" applyFont="1" applyFill="1" applyAlignment="1">
      <alignment horizontal="left"/>
    </xf>
    <xf numFmtId="0" fontId="34" fillId="24" borderId="0" xfId="0" applyFont="1" applyFill="1" applyAlignment="1">
      <alignment horizontal="left"/>
    </xf>
    <xf numFmtId="3" fontId="26" fillId="24" borderId="0" xfId="0" applyNumberFormat="1" applyFont="1" applyFill="1"/>
    <xf numFmtId="0" fontId="26" fillId="24" borderId="0" xfId="0" applyFont="1" applyFill="1" applyAlignment="1">
      <alignment horizontal="center" vertical="center" wrapText="1"/>
    </xf>
    <xf numFmtId="0" fontId="18" fillId="24" borderId="0" xfId="0" applyNumberFormat="1" applyFont="1" applyFill="1" applyAlignment="1" applyProtection="1">
      <protection locked="0"/>
    </xf>
    <xf numFmtId="0" fontId="18" fillId="24" borderId="0" xfId="0" applyNumberFormat="1" applyFont="1" applyFill="1" applyBorder="1" applyAlignment="1" applyProtection="1">
      <alignment horizontal="center"/>
      <protection locked="0"/>
    </xf>
    <xf numFmtId="0" fontId="18" fillId="24" borderId="0" xfId="0" applyFont="1" applyFill="1" applyBorder="1" applyAlignment="1" applyProtection="1">
      <alignment horizontal="center"/>
      <protection locked="0"/>
    </xf>
    <xf numFmtId="0" fontId="18" fillId="24" borderId="0" xfId="0" applyFont="1" applyFill="1" applyBorder="1" applyAlignment="1" applyProtection="1">
      <alignment horizontal="center" wrapText="1"/>
      <protection locked="0"/>
    </xf>
    <xf numFmtId="0" fontId="23" fillId="24" borderId="0" xfId="0" applyNumberFormat="1" applyFont="1" applyFill="1" applyBorder="1" applyAlignment="1" applyProtection="1">
      <alignment horizontal="center" vertical="top"/>
      <protection locked="0"/>
    </xf>
    <xf numFmtId="0" fontId="23" fillId="24" borderId="0" xfId="0" applyNumberFormat="1" applyFont="1" applyFill="1" applyBorder="1" applyAlignment="1" applyProtection="1">
      <alignment horizontal="center"/>
      <protection locked="0"/>
    </xf>
    <xf numFmtId="0" fontId="18" fillId="24" borderId="0" xfId="0" applyFont="1" applyFill="1" applyBorder="1" applyProtection="1">
      <protection locked="0"/>
    </xf>
    <xf numFmtId="0" fontId="18" fillId="24" borderId="0" xfId="0" applyFont="1" applyFill="1" applyProtection="1">
      <protection locked="0"/>
    </xf>
    <xf numFmtId="0" fontId="18" fillId="24" borderId="7" xfId="0" applyNumberFormat="1" applyFont="1" applyFill="1" applyBorder="1" applyAlignment="1" applyProtection="1">
      <protection locked="0"/>
    </xf>
    <xf numFmtId="0" fontId="18" fillId="24" borderId="8" xfId="0" applyNumberFormat="1" applyFont="1" applyFill="1" applyBorder="1" applyAlignment="1" applyProtection="1">
      <protection locked="0"/>
    </xf>
    <xf numFmtId="0" fontId="18" fillId="24" borderId="9" xfId="0" applyNumberFormat="1" applyFont="1" applyFill="1" applyBorder="1" applyAlignment="1" applyProtection="1">
      <protection locked="0"/>
    </xf>
    <xf numFmtId="0" fontId="22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NumberFormat="1" applyFont="1" applyFill="1" applyAlignment="1" applyProtection="1">
      <protection locked="0"/>
    </xf>
    <xf numFmtId="49" fontId="23" fillId="24" borderId="11" xfId="0" applyNumberFormat="1" applyFont="1" applyFill="1" applyBorder="1" applyAlignment="1" applyProtection="1">
      <alignment horizontal="center" vertical="justify" wrapText="1"/>
      <protection locked="0"/>
    </xf>
    <xf numFmtId="0" fontId="23" fillId="24" borderId="12" xfId="0" applyFont="1" applyFill="1" applyBorder="1" applyAlignment="1" applyProtection="1">
      <alignment horizontal="center" vertical="justify" wrapText="1"/>
      <protection locked="0"/>
    </xf>
    <xf numFmtId="3" fontId="30" fillId="24" borderId="13" xfId="48" applyNumberFormat="1" applyFont="1" applyFill="1" applyBorder="1" applyAlignment="1" applyProtection="1">
      <alignment horizontal="center" vertical="center" wrapText="1"/>
      <protection locked="0"/>
    </xf>
    <xf numFmtId="3" fontId="25" fillId="24" borderId="0" xfId="0" applyNumberFormat="1" applyFont="1" applyFill="1" applyProtection="1">
      <protection locked="0"/>
    </xf>
    <xf numFmtId="0" fontId="25" fillId="24" borderId="0" xfId="0" applyFont="1" applyFill="1" applyProtection="1">
      <protection locked="0"/>
    </xf>
    <xf numFmtId="0" fontId="1" fillId="24" borderId="0" xfId="0" applyNumberFormat="1" applyFont="1" applyFill="1" applyAlignment="1" applyProtection="1">
      <protection locked="0"/>
    </xf>
    <xf numFmtId="49" fontId="29" fillId="24" borderId="14" xfId="0" applyNumberFormat="1" applyFont="1" applyFill="1" applyBorder="1" applyAlignment="1" applyProtection="1">
      <alignment horizontal="center" vertical="justify" wrapText="1"/>
      <protection locked="0"/>
    </xf>
    <xf numFmtId="0" fontId="29" fillId="24" borderId="0" xfId="0" applyFont="1" applyFill="1" applyBorder="1" applyAlignment="1" applyProtection="1">
      <alignment horizontal="center" vertical="justify" wrapText="1"/>
      <protection locked="0"/>
    </xf>
    <xf numFmtId="49" fontId="29" fillId="24" borderId="8" xfId="0" applyNumberFormat="1" applyFont="1" applyFill="1" applyBorder="1" applyAlignment="1" applyProtection="1">
      <alignment horizontal="center" vertical="justify" wrapText="1"/>
      <protection locked="0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3" fontId="31" fillId="24" borderId="15" xfId="48" applyNumberFormat="1" applyFont="1" applyFill="1" applyBorder="1" applyAlignment="1" applyProtection="1">
      <alignment horizontal="center" vertical="center" wrapText="1"/>
      <protection locked="0"/>
    </xf>
    <xf numFmtId="0" fontId="1" fillId="24" borderId="0" xfId="0" applyFont="1" applyFill="1" applyProtection="1">
      <protection locked="0"/>
    </xf>
    <xf numFmtId="49" fontId="29" fillId="24" borderId="14" xfId="0" applyNumberFormat="1" applyFont="1" applyFill="1" applyBorder="1" applyAlignment="1" applyProtection="1">
      <alignment horizontal="center" vertical="justify"/>
      <protection locked="0"/>
    </xf>
    <xf numFmtId="49" fontId="29" fillId="24" borderId="0" xfId="0" applyNumberFormat="1" applyFont="1" applyFill="1" applyBorder="1" applyAlignment="1" applyProtection="1">
      <alignment horizontal="center" vertical="justify" wrapText="1"/>
      <protection locked="0"/>
    </xf>
    <xf numFmtId="0" fontId="29" fillId="24" borderId="14" xfId="0" applyFont="1" applyFill="1" applyBorder="1" applyAlignment="1" applyProtection="1">
      <alignment horizontal="justify" vertical="center"/>
      <protection locked="0"/>
    </xf>
    <xf numFmtId="3" fontId="31" fillId="24" borderId="0" xfId="48" applyNumberFormat="1" applyFont="1" applyFill="1" applyBorder="1" applyAlignment="1" applyProtection="1">
      <alignment horizontal="center" vertical="center" wrapText="1"/>
      <protection locked="0"/>
    </xf>
    <xf numFmtId="3" fontId="31" fillId="24" borderId="8" xfId="48" applyNumberFormat="1" applyFont="1" applyFill="1" applyBorder="1" applyAlignment="1" applyProtection="1">
      <alignment horizontal="center" vertical="center" wrapText="1"/>
      <protection locked="0"/>
    </xf>
    <xf numFmtId="3" fontId="31" fillId="24" borderId="14" xfId="48" applyNumberFormat="1" applyFont="1" applyFill="1" applyBorder="1" applyAlignment="1" applyProtection="1">
      <alignment horizontal="center" vertical="center" wrapText="1"/>
      <protection locked="0"/>
    </xf>
    <xf numFmtId="4" fontId="31" fillId="24" borderId="14" xfId="48" applyNumberFormat="1" applyFont="1" applyFill="1" applyBorder="1" applyAlignment="1" applyProtection="1">
      <alignment horizontal="center" vertical="center" wrapText="1"/>
      <protection locked="0"/>
    </xf>
    <xf numFmtId="3" fontId="30" fillId="24" borderId="14" xfId="48" applyNumberFormat="1" applyFont="1" applyFill="1" applyBorder="1" applyAlignment="1" applyProtection="1">
      <alignment horizontal="center" vertical="center" wrapText="1"/>
      <protection locked="0"/>
    </xf>
    <xf numFmtId="4" fontId="31" fillId="24" borderId="8" xfId="48" applyNumberFormat="1" applyFont="1" applyFill="1" applyBorder="1" applyAlignment="1" applyProtection="1">
      <alignment horizontal="center" vertical="center" wrapText="1"/>
      <protection locked="0"/>
    </xf>
    <xf numFmtId="4" fontId="31" fillId="24" borderId="15" xfId="48" applyNumberFormat="1" applyFont="1" applyFill="1" applyBorder="1" applyAlignment="1" applyProtection="1">
      <alignment horizontal="center" vertical="center" wrapText="1"/>
      <protection locked="0"/>
    </xf>
    <xf numFmtId="4" fontId="31" fillId="24" borderId="0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8" xfId="54" quotePrefix="1" applyFont="1" applyFill="1" applyBorder="1" applyAlignment="1">
      <alignment horizontal="center" vertical="center" wrapText="1"/>
    </xf>
    <xf numFmtId="0" fontId="36" fillId="24" borderId="14" xfId="54" quotePrefix="1" applyFont="1" applyFill="1" applyBorder="1" applyAlignment="1">
      <alignment horizontal="center" vertical="center" wrapText="1"/>
    </xf>
    <xf numFmtId="4" fontId="36" fillId="24" borderId="15" xfId="54" quotePrefix="1" applyNumberFormat="1" applyFont="1" applyFill="1" applyBorder="1" applyAlignment="1">
      <alignment horizontal="center" vertical="center" wrapText="1"/>
    </xf>
    <xf numFmtId="3" fontId="36" fillId="24" borderId="15" xfId="54" applyNumberFormat="1" applyFont="1" applyFill="1" applyBorder="1" applyAlignment="1">
      <alignment horizontal="center" vertical="center" wrapText="1"/>
    </xf>
    <xf numFmtId="4" fontId="36" fillId="24" borderId="15" xfId="54" applyNumberFormat="1" applyFont="1" applyFill="1" applyBorder="1" applyAlignment="1">
      <alignment horizontal="center" vertical="center" wrapText="1"/>
    </xf>
    <xf numFmtId="4" fontId="36" fillId="24" borderId="14" xfId="54" applyNumberFormat="1" applyFont="1" applyFill="1" applyBorder="1" applyAlignment="1">
      <alignment horizontal="center" vertical="center" wrapText="1"/>
    </xf>
    <xf numFmtId="3" fontId="36" fillId="24" borderId="14" xfId="54" applyNumberFormat="1" applyFont="1" applyFill="1" applyBorder="1" applyAlignment="1">
      <alignment horizontal="center" vertical="center" wrapText="1"/>
    </xf>
    <xf numFmtId="4" fontId="36" fillId="24" borderId="14" xfId="54" quotePrefix="1" applyNumberFormat="1" applyFont="1" applyFill="1" applyBorder="1" applyAlignment="1">
      <alignment horizontal="center" vertical="center" wrapText="1"/>
    </xf>
    <xf numFmtId="4" fontId="36" fillId="24" borderId="14" xfId="54" quotePrefix="1" applyNumberFormat="1" applyFont="1" applyFill="1" applyBorder="1" applyAlignment="1">
      <alignment vertical="center" wrapText="1"/>
    </xf>
    <xf numFmtId="4" fontId="36" fillId="24" borderId="14" xfId="54" applyNumberFormat="1" applyFont="1" applyFill="1" applyBorder="1" applyAlignment="1">
      <alignment vertical="center" wrapText="1"/>
    </xf>
    <xf numFmtId="4" fontId="36" fillId="24" borderId="8" xfId="54" applyNumberFormat="1" applyFont="1" applyFill="1" applyBorder="1" applyAlignment="1">
      <alignment vertical="center" wrapText="1"/>
    </xf>
    <xf numFmtId="4" fontId="36" fillId="24" borderId="0" xfId="54" applyNumberFormat="1" applyFont="1" applyFill="1" applyBorder="1" applyAlignment="1">
      <alignment vertical="center" wrapText="1"/>
    </xf>
    <xf numFmtId="3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14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4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NumberFormat="1" applyFont="1" applyFill="1" applyBorder="1" applyAlignment="1" applyProtection="1">
      <alignment horizontal="justify" vertical="center"/>
      <protection locked="0"/>
    </xf>
    <xf numFmtId="0" fontId="36" fillId="24" borderId="15" xfId="54" quotePrefix="1" applyFont="1" applyFill="1" applyBorder="1" applyAlignment="1">
      <alignment horizontal="center" vertical="center" wrapText="1"/>
    </xf>
    <xf numFmtId="3" fontId="36" fillId="24" borderId="14" xfId="54" applyNumberFormat="1" applyFont="1" applyFill="1" applyBorder="1" applyAlignment="1">
      <alignment vertical="center" wrapText="1"/>
    </xf>
    <xf numFmtId="3" fontId="36" fillId="24" borderId="15" xfId="54" applyNumberFormat="1" applyFont="1" applyFill="1" applyBorder="1" applyAlignment="1">
      <alignment vertical="center" wrapText="1"/>
    </xf>
    <xf numFmtId="3" fontId="37" fillId="24" borderId="14" xfId="54" applyNumberFormat="1" applyFont="1" applyFill="1" applyBorder="1" applyAlignment="1">
      <alignment horizontal="center" vertical="center" wrapText="1"/>
    </xf>
    <xf numFmtId="0" fontId="1" fillId="24" borderId="0" xfId="0" applyNumberFormat="1" applyFont="1" applyFill="1" applyBorder="1" applyAlignment="1" applyProtection="1">
      <protection locked="0"/>
    </xf>
    <xf numFmtId="0" fontId="29" fillId="24" borderId="0" xfId="0" applyNumberFormat="1" applyFont="1" applyFill="1" applyBorder="1" applyAlignment="1" applyProtection="1">
      <alignment horizontal="center" vertical="justify" wrapText="1"/>
      <protection locked="0"/>
    </xf>
    <xf numFmtId="49" fontId="29" fillId="24" borderId="0" xfId="0" applyNumberFormat="1" applyFont="1" applyFill="1" applyBorder="1" applyAlignment="1" applyProtection="1">
      <alignment horizontal="center" vertical="justify"/>
      <protection locked="0"/>
    </xf>
    <xf numFmtId="0" fontId="25" fillId="24" borderId="0" xfId="0" applyNumberFormat="1" applyFont="1" applyFill="1" applyBorder="1" applyAlignment="1" applyProtection="1">
      <protection locked="0"/>
    </xf>
    <xf numFmtId="49" fontId="23" fillId="24" borderId="14" xfId="0" applyNumberFormat="1" applyFont="1" applyFill="1" applyBorder="1" applyAlignment="1" applyProtection="1">
      <alignment horizontal="center" vertical="justify" wrapText="1"/>
      <protection locked="0"/>
    </xf>
    <xf numFmtId="0" fontId="23" fillId="24" borderId="0" xfId="0" applyFont="1" applyFill="1" applyBorder="1" applyAlignment="1" applyProtection="1">
      <alignment horizontal="center" vertical="justify" wrapText="1"/>
      <protection locked="0"/>
    </xf>
    <xf numFmtId="0" fontId="23" fillId="24" borderId="14" xfId="0" applyFont="1" applyFill="1" applyBorder="1" applyAlignment="1" applyProtection="1">
      <alignment horizontal="left" vertical="center" wrapText="1"/>
      <protection locked="0"/>
    </xf>
    <xf numFmtId="3" fontId="30" fillId="24" borderId="15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  <protection locked="0"/>
    </xf>
    <xf numFmtId="49" fontId="29" fillId="24" borderId="16" xfId="0" applyNumberFormat="1" applyFont="1" applyFill="1" applyBorder="1" applyAlignment="1" applyProtection="1">
      <alignment horizontal="center" wrapText="1"/>
      <protection locked="0"/>
    </xf>
    <xf numFmtId="0" fontId="29" fillId="24" borderId="0" xfId="0" applyNumberFormat="1" applyFont="1" applyFill="1" applyBorder="1" applyAlignment="1" applyProtection="1">
      <alignment horizont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3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3" fontId="23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3" fillId="24" borderId="0" xfId="0" applyNumberFormat="1" applyFont="1" applyFill="1" applyBorder="1" applyAlignment="1" applyProtection="1">
      <alignment horizontal="center" vertical="justify" wrapText="1"/>
      <protection locked="0"/>
    </xf>
    <xf numFmtId="0" fontId="23" fillId="24" borderId="14" xfId="0" applyNumberFormat="1" applyFont="1" applyFill="1" applyBorder="1" applyAlignment="1" applyProtection="1">
      <alignment horizontal="center" vertical="justify" wrapText="1"/>
      <protection locked="0"/>
    </xf>
    <xf numFmtId="0" fontId="29" fillId="24" borderId="14" xfId="0" applyNumberFormat="1" applyFont="1" applyFill="1" applyBorder="1" applyAlignment="1" applyProtection="1">
      <alignment horizontal="center" vertical="justify" wrapText="1"/>
      <protection locked="0"/>
    </xf>
    <xf numFmtId="3" fontId="29" fillId="24" borderId="15" xfId="0" applyNumberFormat="1" applyFont="1" applyFill="1" applyBorder="1" applyAlignment="1" applyProtection="1">
      <alignment horizontal="center" vertical="center" wrapText="1"/>
      <protection locked="0"/>
    </xf>
    <xf numFmtId="0" fontId="31" fillId="24" borderId="14" xfId="0" quotePrefix="1" applyFont="1" applyFill="1" applyBorder="1" applyAlignment="1">
      <alignment horizontal="center" vertical="center" wrapText="1"/>
    </xf>
    <xf numFmtId="4" fontId="31" fillId="24" borderId="14" xfId="0" quotePrefix="1" applyNumberFormat="1" applyFont="1" applyFill="1" applyBorder="1" applyAlignment="1">
      <alignment horizontal="center" vertical="center" wrapText="1"/>
    </xf>
    <xf numFmtId="0" fontId="31" fillId="24" borderId="15" xfId="0" quotePrefix="1" applyFont="1" applyFill="1" applyBorder="1" applyAlignment="1">
      <alignment horizontal="center" vertical="center" wrapText="1"/>
    </xf>
    <xf numFmtId="49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3" fillId="24" borderId="14" xfId="0" applyNumberFormat="1" applyFont="1" applyFill="1" applyBorder="1" applyAlignment="1" applyProtection="1">
      <alignment horizontal="center" vertical="justify"/>
      <protection locked="0"/>
    </xf>
    <xf numFmtId="0" fontId="23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4" xfId="0" applyFont="1" applyFill="1" applyBorder="1" applyAlignment="1" applyProtection="1">
      <alignment horizontal="justify" vertical="distributed" wrapText="1"/>
      <protection locked="0"/>
    </xf>
    <xf numFmtId="0" fontId="29" fillId="24" borderId="14" xfId="0" applyNumberFormat="1" applyFont="1" applyFill="1" applyBorder="1" applyAlignment="1" applyProtection="1">
      <alignment horizontal="justify" vertical="center" wrapText="1"/>
      <protection locked="0"/>
    </xf>
    <xf numFmtId="0" fontId="29" fillId="24" borderId="14" xfId="0" applyFont="1" applyFill="1" applyBorder="1" applyAlignment="1" applyProtection="1">
      <alignment horizontal="justify" vertical="top" wrapText="1"/>
      <protection locked="0"/>
    </xf>
    <xf numFmtId="4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24" borderId="0" xfId="0" applyFont="1" applyFill="1" applyBorder="1" applyAlignment="1" applyProtection="1">
      <alignment horizontal="center" vertical="justify"/>
      <protection locked="0"/>
    </xf>
    <xf numFmtId="0" fontId="29" fillId="24" borderId="0" xfId="0" applyFont="1" applyFill="1" applyBorder="1" applyAlignment="1" applyProtection="1">
      <alignment horizontal="center" vertical="justify"/>
      <protection locked="0"/>
    </xf>
    <xf numFmtId="49" fontId="23" fillId="24" borderId="0" xfId="0" applyNumberFormat="1" applyFont="1" applyFill="1" applyBorder="1" applyAlignment="1" applyProtection="1">
      <alignment horizontal="center" vertical="justify"/>
      <protection locked="0"/>
    </xf>
    <xf numFmtId="0" fontId="23" fillId="24" borderId="14" xfId="0" applyFont="1" applyFill="1" applyBorder="1" applyAlignment="1" applyProtection="1">
      <alignment horizontal="center" vertical="justify" wrapText="1"/>
      <protection locked="0"/>
    </xf>
    <xf numFmtId="0" fontId="29" fillId="24" borderId="14" xfId="0" applyFont="1" applyFill="1" applyBorder="1" applyAlignment="1" applyProtection="1">
      <alignment horizontal="center" vertical="justify" wrapText="1"/>
      <protection locked="0"/>
    </xf>
    <xf numFmtId="4" fontId="29" fillId="24" borderId="15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3" fontId="29" fillId="24" borderId="14" xfId="48" applyNumberFormat="1" applyFont="1" applyFill="1" applyBorder="1" applyAlignment="1" applyProtection="1">
      <alignment horizontal="center" vertical="center" wrapText="1"/>
      <protection locked="0"/>
    </xf>
    <xf numFmtId="4" fontId="29" fillId="24" borderId="14" xfId="48" applyNumberFormat="1" applyFont="1" applyFill="1" applyBorder="1" applyAlignment="1" applyProtection="1">
      <alignment horizontal="center" vertical="center" wrapText="1"/>
      <protection locked="0"/>
    </xf>
    <xf numFmtId="3" fontId="23" fillId="24" borderId="15" xfId="0" applyNumberFormat="1" applyFont="1" applyFill="1" applyBorder="1" applyAlignment="1" applyProtection="1">
      <alignment horizontal="center" vertical="center" wrapText="1"/>
      <protection locked="0"/>
    </xf>
    <xf numFmtId="0" fontId="33" fillId="24" borderId="0" xfId="0" applyNumberFormat="1" applyFont="1" applyFill="1" applyAlignment="1" applyProtection="1">
      <protection locked="0"/>
    </xf>
    <xf numFmtId="0" fontId="23" fillId="24" borderId="10" xfId="0" applyFont="1" applyFill="1" applyBorder="1" applyAlignment="1" applyProtection="1">
      <alignment horizontal="center" vertical="center" wrapText="1"/>
      <protection locked="0"/>
    </xf>
    <xf numFmtId="0" fontId="23" fillId="24" borderId="17" xfId="0" applyFont="1" applyFill="1" applyBorder="1" applyAlignment="1" applyProtection="1">
      <alignment horizontal="center" vertical="center" wrapText="1"/>
      <protection locked="0"/>
    </xf>
    <xf numFmtId="49" fontId="23" fillId="24" borderId="10" xfId="0" applyNumberFormat="1" applyFont="1" applyFill="1" applyBorder="1" applyAlignment="1" applyProtection="1">
      <alignment horizontal="center" vertical="center" wrapText="1"/>
      <protection locked="0"/>
    </xf>
    <xf numFmtId="3" fontId="30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3" fillId="24" borderId="0" xfId="0" applyFont="1" applyFill="1" applyProtection="1">
      <protection locked="0"/>
    </xf>
    <xf numFmtId="0" fontId="29" fillId="24" borderId="0" xfId="0" applyNumberFormat="1" applyFont="1" applyFill="1" applyAlignment="1" applyProtection="1">
      <protection locked="0"/>
    </xf>
    <xf numFmtId="4" fontId="29" fillId="24" borderId="0" xfId="0" applyNumberFormat="1" applyFont="1" applyFill="1" applyAlignment="1" applyProtection="1">
      <protection locked="0"/>
    </xf>
    <xf numFmtId="3" fontId="29" fillId="24" borderId="0" xfId="0" applyNumberFormat="1" applyFont="1" applyFill="1" applyAlignment="1" applyProtection="1">
      <protection locked="0"/>
    </xf>
    <xf numFmtId="197" fontId="29" fillId="24" borderId="0" xfId="0" applyNumberFormat="1" applyFont="1" applyFill="1" applyAlignment="1" applyProtection="1">
      <protection locked="0"/>
    </xf>
    <xf numFmtId="0" fontId="26" fillId="24" borderId="0" xfId="0" applyNumberFormat="1" applyFont="1" applyFill="1" applyAlignment="1" applyProtection="1">
      <protection locked="0"/>
    </xf>
    <xf numFmtId="0" fontId="35" fillId="24" borderId="0" xfId="0" applyNumberFormat="1" applyFont="1" applyFill="1" applyAlignment="1" applyProtection="1">
      <protection locked="0"/>
    </xf>
    <xf numFmtId="0" fontId="26" fillId="24" borderId="0" xfId="0" applyFont="1" applyFill="1" applyProtection="1">
      <protection locked="0"/>
    </xf>
    <xf numFmtId="0" fontId="23" fillId="24" borderId="0" xfId="0" applyNumberFormat="1" applyFont="1" applyFill="1" applyAlignment="1" applyProtection="1">
      <protection locked="0"/>
    </xf>
    <xf numFmtId="0" fontId="13" fillId="24" borderId="0" xfId="0" applyNumberFormat="1" applyFont="1" applyFill="1" applyAlignment="1" applyProtection="1">
      <protection locked="0"/>
    </xf>
    <xf numFmtId="0" fontId="13" fillId="24" borderId="0" xfId="0" applyFont="1" applyFill="1" applyProtection="1">
      <protection locked="0"/>
    </xf>
    <xf numFmtId="4" fontId="36" fillId="24" borderId="15" xfId="54" quotePrefix="1" applyNumberFormat="1" applyFont="1" applyFill="1" applyBorder="1" applyAlignment="1">
      <alignment horizontal="justify" vertical="center" wrapText="1"/>
    </xf>
    <xf numFmtId="4" fontId="36" fillId="24" borderId="14" xfId="54" quotePrefix="1" applyNumberFormat="1" applyFont="1" applyFill="1" applyBorder="1" applyAlignment="1">
      <alignment horizontal="justify" vertical="center" wrapText="1"/>
    </xf>
    <xf numFmtId="4" fontId="31" fillId="24" borderId="14" xfId="0" quotePrefix="1" applyNumberFormat="1" applyFont="1" applyFill="1" applyBorder="1" applyAlignment="1">
      <alignment horizontal="justify" vertical="center" wrapText="1"/>
    </xf>
    <xf numFmtId="4" fontId="31" fillId="24" borderId="14" xfId="0" applyNumberFormat="1" applyFont="1" applyFill="1" applyBorder="1" applyAlignment="1">
      <alignment horizontal="justify" vertical="center" wrapText="1"/>
    </xf>
    <xf numFmtId="0" fontId="23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/>
      <protection locked="0"/>
    </xf>
    <xf numFmtId="4" fontId="30" fillId="24" borderId="14" xfId="48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4" fontId="23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9" fillId="24" borderId="14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8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15" xfId="48" applyNumberFormat="1" applyFont="1" applyFill="1" applyBorder="1" applyAlignment="1" applyProtection="1">
      <alignment horizontal="center" vertical="center" wrapText="1"/>
      <protection locked="0"/>
    </xf>
    <xf numFmtId="4" fontId="29" fillId="24" borderId="15" xfId="48" applyNumberFormat="1" applyFont="1" applyFill="1" applyBorder="1" applyAlignment="1" applyProtection="1">
      <alignment horizontal="center" vertical="center" wrapText="1"/>
      <protection locked="0"/>
    </xf>
    <xf numFmtId="4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" fontId="23" fillId="24" borderId="15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8" xfId="48" applyNumberFormat="1" applyFont="1" applyFill="1" applyBorder="1" applyAlignment="1" applyProtection="1">
      <alignment horizontal="center" vertical="center" wrapText="1"/>
      <protection locked="0"/>
    </xf>
    <xf numFmtId="2" fontId="29" fillId="24" borderId="0" xfId="0" applyNumberFormat="1" applyFont="1" applyFill="1" applyAlignment="1" applyProtection="1">
      <protection locked="0"/>
    </xf>
    <xf numFmtId="4" fontId="30" fillId="24" borderId="13" xfId="48" applyNumberFormat="1" applyFont="1" applyFill="1" applyBorder="1" applyAlignment="1" applyProtection="1">
      <alignment horizontal="center" vertical="center" wrapText="1"/>
      <protection locked="0"/>
    </xf>
    <xf numFmtId="4" fontId="30" fillId="24" borderId="15" xfId="48" applyNumberFormat="1" applyFont="1" applyFill="1" applyBorder="1" applyAlignment="1" applyProtection="1">
      <alignment horizontal="center" vertical="center" wrapText="1"/>
      <protection locked="0"/>
    </xf>
    <xf numFmtId="4" fontId="23" fillId="24" borderId="0" xfId="0" applyNumberFormat="1" applyFont="1" applyFill="1" applyAlignment="1" applyProtection="1">
      <protection locked="0"/>
    </xf>
    <xf numFmtId="0" fontId="22" fillId="24" borderId="0" xfId="0" applyFont="1" applyFill="1" applyAlignment="1">
      <alignment horizontal="center" vertical="center" wrapText="1"/>
    </xf>
    <xf numFmtId="0" fontId="22" fillId="24" borderId="0" xfId="0" applyFont="1" applyFill="1"/>
    <xf numFmtId="0" fontId="22" fillId="24" borderId="0" xfId="0" applyFont="1" applyFill="1" applyAlignment="1" applyProtection="1">
      <alignment horizontal="center" vertical="center" wrapText="1"/>
      <protection locked="0"/>
    </xf>
    <xf numFmtId="0" fontId="40" fillId="24" borderId="0" xfId="0" applyNumberFormat="1" applyFont="1" applyFill="1" applyBorder="1" applyAlignment="1" applyProtection="1">
      <alignment horizontal="center" vertical="center"/>
      <protection locked="0"/>
    </xf>
    <xf numFmtId="0" fontId="32" fillId="24" borderId="0" xfId="0" applyFont="1" applyFill="1" applyAlignment="1" applyProtection="1">
      <alignment horizontal="center" vertical="center" wrapText="1"/>
      <protection locked="0"/>
    </xf>
    <xf numFmtId="49" fontId="23" fillId="24" borderId="10" xfId="0" applyNumberFormat="1" applyFont="1" applyFill="1" applyBorder="1" applyAlignment="1" applyProtection="1">
      <alignment horizontal="center" vertical="justify"/>
      <protection locked="0"/>
    </xf>
    <xf numFmtId="0" fontId="23" fillId="24" borderId="10" xfId="0" applyFont="1" applyFill="1" applyBorder="1" applyAlignment="1" applyProtection="1">
      <alignment horizontal="justify" vertical="center" wrapText="1"/>
      <protection locked="0"/>
    </xf>
    <xf numFmtId="4" fontId="30" fillId="24" borderId="10" xfId="48" applyNumberFormat="1" applyFont="1" applyFill="1" applyBorder="1" applyAlignment="1" applyProtection="1">
      <alignment horizontal="center" vertical="center" wrapText="1"/>
      <protection locked="0"/>
    </xf>
    <xf numFmtId="3" fontId="30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0" xfId="0" applyNumberFormat="1" applyFont="1" applyFill="1" applyBorder="1" applyAlignment="1" applyProtection="1">
      <alignment horizontal="center" vertical="justify"/>
      <protection locked="0"/>
    </xf>
    <xf numFmtId="0" fontId="29" fillId="24" borderId="10" xfId="0" applyFont="1" applyFill="1" applyBorder="1" applyAlignment="1" applyProtection="1">
      <alignment horizontal="justify" vertical="center" wrapText="1"/>
      <protection locked="0"/>
    </xf>
    <xf numFmtId="4" fontId="31" fillId="24" borderId="10" xfId="48" applyNumberFormat="1" applyFont="1" applyFill="1" applyBorder="1" applyAlignment="1" applyProtection="1">
      <alignment horizontal="center" vertical="center" wrapText="1"/>
      <protection locked="0"/>
    </xf>
    <xf numFmtId="3" fontId="31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0" xfId="0" applyNumberFormat="1" applyFont="1" applyFill="1" applyBorder="1" applyAlignment="1" applyProtection="1">
      <alignment horizontal="center" vertical="justify" wrapText="1"/>
      <protection locked="0"/>
    </xf>
    <xf numFmtId="3" fontId="29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0" xfId="0" applyNumberFormat="1" applyFont="1" applyFill="1" applyBorder="1" applyAlignment="1" applyProtection="1">
      <alignment horizontal="center" vertical="justify" wrapText="1"/>
      <protection locked="0"/>
    </xf>
    <xf numFmtId="0" fontId="36" fillId="24" borderId="10" xfId="54" quotePrefix="1" applyFont="1" applyFill="1" applyBorder="1" applyAlignment="1">
      <alignment horizontal="center" vertical="center" wrapText="1"/>
    </xf>
    <xf numFmtId="4" fontId="36" fillId="24" borderId="10" xfId="54" quotePrefix="1" applyNumberFormat="1" applyFont="1" applyFill="1" applyBorder="1" applyAlignment="1">
      <alignment horizontal="center" vertical="center" wrapText="1"/>
    </xf>
    <xf numFmtId="4" fontId="36" fillId="24" borderId="10" xfId="54" quotePrefix="1" applyNumberFormat="1" applyFont="1" applyFill="1" applyBorder="1" applyAlignment="1">
      <alignment vertical="center" wrapText="1"/>
    </xf>
    <xf numFmtId="0" fontId="32" fillId="24" borderId="0" xfId="0" applyFont="1" applyFill="1" applyAlignment="1">
      <alignment horizontal="left"/>
    </xf>
    <xf numFmtId="0" fontId="32" fillId="24" borderId="0" xfId="0" applyFont="1" applyFill="1"/>
    <xf numFmtId="0" fontId="32" fillId="24" borderId="0" xfId="0" applyFont="1" applyFill="1" applyAlignment="1">
      <alignment horizontal="center"/>
    </xf>
    <xf numFmtId="0" fontId="33" fillId="24" borderId="0" xfId="0" applyFont="1" applyFill="1" applyAlignment="1">
      <alignment horizontal="left"/>
    </xf>
    <xf numFmtId="4" fontId="35" fillId="24" borderId="0" xfId="0" applyNumberFormat="1" applyFont="1" applyFill="1" applyAlignment="1" applyProtection="1">
      <protection locked="0"/>
    </xf>
    <xf numFmtId="0" fontId="22" fillId="24" borderId="20" xfId="0" applyNumberFormat="1" applyFont="1" applyFill="1" applyBorder="1" applyAlignment="1" applyProtection="1">
      <alignment horizontal="center" vertical="center" wrapText="1"/>
      <protection locked="0"/>
    </xf>
    <xf numFmtId="0" fontId="22" fillId="24" borderId="17" xfId="0" applyNumberFormat="1" applyFont="1" applyFill="1" applyBorder="1" applyAlignment="1" applyProtection="1">
      <alignment horizontal="center" vertical="center" wrapText="1"/>
      <protection locked="0"/>
    </xf>
    <xf numFmtId="0" fontId="22" fillId="24" borderId="18" xfId="0" applyNumberFormat="1" applyFont="1" applyFill="1" applyBorder="1" applyAlignment="1" applyProtection="1">
      <alignment horizontal="center" vertical="center" wrapText="1"/>
      <protection locked="0"/>
    </xf>
    <xf numFmtId="0" fontId="22" fillId="24" borderId="11" xfId="0" applyNumberFormat="1" applyFont="1" applyFill="1" applyBorder="1" applyAlignment="1" applyProtection="1">
      <alignment horizontal="center" vertical="center" wrapText="1"/>
      <protection locked="0"/>
    </xf>
    <xf numFmtId="0" fontId="22" fillId="24" borderId="19" xfId="0" applyNumberFormat="1" applyFont="1" applyFill="1" applyBorder="1" applyAlignment="1" applyProtection="1">
      <alignment horizontal="center" vertical="center" wrapText="1"/>
      <protection locked="0"/>
    </xf>
    <xf numFmtId="0" fontId="41" fillId="24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24" borderId="0" xfId="0" applyFont="1" applyFill="1" applyAlignment="1" applyProtection="1">
      <alignment horizontal="center" vertical="center" wrapText="1"/>
      <protection locked="0"/>
    </xf>
    <xf numFmtId="0" fontId="22" fillId="24" borderId="14" xfId="0" applyNumberFormat="1" applyFont="1" applyFill="1" applyBorder="1" applyAlignment="1" applyProtection="1">
      <alignment horizontal="center" vertical="center" wrapText="1"/>
      <protection locked="0"/>
    </xf>
    <xf numFmtId="49" fontId="38" fillId="24" borderId="0" xfId="0" applyNumberFormat="1" applyFont="1" applyFill="1" applyAlignment="1" applyProtection="1">
      <alignment horizontal="center" vertical="center" wrapText="1"/>
      <protection locked="0"/>
    </xf>
    <xf numFmtId="0" fontId="39" fillId="24" borderId="0" xfId="0" applyFont="1" applyFill="1" applyAlignment="1" applyProtection="1">
      <alignment horizontal="center" vertical="center" wrapText="1"/>
      <protection locked="0"/>
    </xf>
  </cellXfs>
  <cellStyles count="6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Обычный 3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40"/>
  <sheetViews>
    <sheetView showGridLines="0" showZeros="0" tabSelected="1" view="pageBreakPreview" topLeftCell="B1" zoomScale="50" zoomScaleNormal="65" zoomScaleSheetLayoutView="50" workbookViewId="0">
      <selection activeCell="T164" sqref="T164"/>
    </sheetView>
  </sheetViews>
  <sheetFormatPr defaultColWidth="9.1640625" defaultRowHeight="12.75"/>
  <cols>
    <col min="1" max="1" width="3.83203125" style="119" hidden="1" customWidth="1"/>
    <col min="2" max="2" width="17" style="8" customWidth="1"/>
    <col min="3" max="3" width="17.33203125" style="8" customWidth="1"/>
    <col min="4" max="4" width="13.83203125" style="8" customWidth="1"/>
    <col min="5" max="5" width="57.1640625" style="8" customWidth="1"/>
    <col min="6" max="6" width="23.33203125" style="8" customWidth="1"/>
    <col min="7" max="7" width="23.6640625" style="8" customWidth="1"/>
    <col min="8" max="8" width="23.1640625" style="8" customWidth="1"/>
    <col min="9" max="9" width="24" style="8" customWidth="1"/>
    <col min="10" max="10" width="19.33203125" style="8" customWidth="1"/>
    <col min="11" max="12" width="22.83203125" style="8" customWidth="1"/>
    <col min="13" max="13" width="23.1640625" style="8" customWidth="1"/>
    <col min="14" max="14" width="19.83203125" style="8" customWidth="1"/>
    <col min="15" max="15" width="16.5" style="8" customWidth="1"/>
    <col min="16" max="16" width="24.5" style="8" customWidth="1"/>
    <col min="17" max="17" width="26.33203125" style="20" customWidth="1"/>
    <col min="18" max="31" width="27.33203125" style="120" customWidth="1"/>
    <col min="32" max="16384" width="9.1640625" style="120"/>
  </cols>
  <sheetData>
    <row r="1" spans="1:32" s="2" customFormat="1" ht="26.25">
      <c r="A1" s="1"/>
      <c r="J1" s="1"/>
      <c r="K1" s="1"/>
      <c r="L1" s="1"/>
      <c r="M1" s="3"/>
      <c r="N1" s="3"/>
      <c r="O1" s="4" t="s">
        <v>197</v>
      </c>
      <c r="P1" s="4"/>
      <c r="Q1" s="5"/>
    </row>
    <row r="2" spans="1:32" s="2" customFormat="1" ht="26.25">
      <c r="A2" s="1"/>
      <c r="D2" s="6"/>
      <c r="E2" s="6"/>
      <c r="F2" s="6"/>
      <c r="J2" s="1"/>
      <c r="K2" s="1"/>
      <c r="L2" s="1"/>
      <c r="M2" s="3"/>
      <c r="N2" s="3"/>
      <c r="O2" s="3" t="s">
        <v>324</v>
      </c>
      <c r="P2" s="4"/>
      <c r="Q2" s="5"/>
    </row>
    <row r="3" spans="1:32" s="2" customFormat="1" ht="26.25">
      <c r="A3" s="1"/>
      <c r="J3" s="1"/>
      <c r="K3" s="1"/>
      <c r="L3" s="1"/>
      <c r="M3" s="3"/>
      <c r="N3" s="3"/>
      <c r="O3" s="4" t="s">
        <v>50</v>
      </c>
      <c r="P3" s="4"/>
      <c r="Q3" s="5"/>
    </row>
    <row r="4" spans="1:32" s="2" customFormat="1" ht="34.5">
      <c r="A4" s="1"/>
      <c r="B4" s="165"/>
      <c r="C4" s="165"/>
      <c r="D4" s="165"/>
      <c r="E4" s="165"/>
      <c r="F4" s="165"/>
      <c r="G4" s="165"/>
      <c r="H4" s="165"/>
      <c r="I4" s="165"/>
      <c r="J4" s="166"/>
      <c r="K4" s="166"/>
      <c r="L4" s="166"/>
      <c r="M4" s="164"/>
      <c r="N4" s="164"/>
      <c r="O4" s="167" t="s">
        <v>67</v>
      </c>
      <c r="P4" s="164"/>
      <c r="Q4" s="164"/>
    </row>
    <row r="5" spans="1:32" s="2" customFormat="1" ht="35.25">
      <c r="A5" s="1"/>
      <c r="B5" s="174" t="s">
        <v>330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</row>
    <row r="6" spans="1:32" s="2" customFormat="1" ht="95.25" customHeight="1">
      <c r="A6" s="7"/>
      <c r="B6" s="176" t="s">
        <v>329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</row>
    <row r="7" spans="1:32" s="2" customFormat="1" ht="41.25" customHeight="1">
      <c r="A7" s="7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</row>
    <row r="8" spans="1:32" s="145" customFormat="1" ht="25.5" customHeight="1">
      <c r="A8" s="144">
        <v>4584000000</v>
      </c>
      <c r="B8" s="178" t="s">
        <v>315</v>
      </c>
      <c r="C8" s="178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</row>
    <row r="9" spans="1:32" s="145" customFormat="1" ht="18.75" customHeight="1">
      <c r="A9" s="144" t="s">
        <v>314</v>
      </c>
      <c r="B9" s="179" t="s">
        <v>314</v>
      </c>
      <c r="C9" s="179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</row>
    <row r="10" spans="1:32" s="15" customFormat="1" ht="20.25" customHeight="1">
      <c r="A10" s="8"/>
      <c r="B10" s="9"/>
      <c r="C10" s="10"/>
      <c r="D10" s="11"/>
      <c r="E10" s="10"/>
      <c r="F10" s="10"/>
      <c r="G10" s="10"/>
      <c r="H10" s="12"/>
      <c r="I10" s="10"/>
      <c r="J10" s="10"/>
      <c r="K10" s="13"/>
      <c r="L10" s="13"/>
      <c r="M10" s="10"/>
      <c r="N10" s="10"/>
      <c r="O10" s="10"/>
      <c r="P10" s="10"/>
      <c r="Q10" s="147" t="s">
        <v>201</v>
      </c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 s="15" customFormat="1" ht="39.75" customHeight="1">
      <c r="A11" s="16"/>
      <c r="B11" s="172" t="s">
        <v>222</v>
      </c>
      <c r="C11" s="172" t="s">
        <v>223</v>
      </c>
      <c r="D11" s="172" t="s">
        <v>198</v>
      </c>
      <c r="E11" s="172" t="s">
        <v>224</v>
      </c>
      <c r="F11" s="169" t="s">
        <v>0</v>
      </c>
      <c r="G11" s="170"/>
      <c r="H11" s="170"/>
      <c r="I11" s="170"/>
      <c r="J11" s="171"/>
      <c r="K11" s="169" t="s">
        <v>1</v>
      </c>
      <c r="L11" s="170"/>
      <c r="M11" s="170"/>
      <c r="N11" s="170"/>
      <c r="O11" s="170"/>
      <c r="P11" s="170"/>
      <c r="Q11" s="172" t="s">
        <v>2</v>
      </c>
    </row>
    <row r="12" spans="1:32" s="15" customFormat="1" ht="49.5" customHeight="1">
      <c r="A12" s="17"/>
      <c r="B12" s="177"/>
      <c r="C12" s="177"/>
      <c r="D12" s="177"/>
      <c r="E12" s="177"/>
      <c r="F12" s="172" t="s">
        <v>199</v>
      </c>
      <c r="G12" s="172" t="s">
        <v>3</v>
      </c>
      <c r="H12" s="169" t="s">
        <v>4</v>
      </c>
      <c r="I12" s="171"/>
      <c r="J12" s="172" t="s">
        <v>5</v>
      </c>
      <c r="K12" s="172" t="s">
        <v>199</v>
      </c>
      <c r="L12" s="172" t="s">
        <v>200</v>
      </c>
      <c r="M12" s="172" t="s">
        <v>3</v>
      </c>
      <c r="N12" s="169" t="s">
        <v>4</v>
      </c>
      <c r="O12" s="171"/>
      <c r="P12" s="172" t="s">
        <v>5</v>
      </c>
      <c r="Q12" s="177"/>
    </row>
    <row r="13" spans="1:32" s="15" customFormat="1" ht="74.25" customHeight="1">
      <c r="A13" s="18"/>
      <c r="B13" s="173"/>
      <c r="C13" s="173"/>
      <c r="D13" s="173"/>
      <c r="E13" s="173"/>
      <c r="F13" s="173"/>
      <c r="G13" s="173"/>
      <c r="H13" s="19" t="s">
        <v>6</v>
      </c>
      <c r="I13" s="19" t="s">
        <v>7</v>
      </c>
      <c r="J13" s="173"/>
      <c r="K13" s="173"/>
      <c r="L13" s="173"/>
      <c r="M13" s="173"/>
      <c r="N13" s="19" t="s">
        <v>6</v>
      </c>
      <c r="O13" s="19" t="s">
        <v>7</v>
      </c>
      <c r="P13" s="173"/>
      <c r="Q13" s="173"/>
    </row>
    <row r="14" spans="1:32" s="25" customFormat="1" ht="37.5" hidden="1" customHeight="1">
      <c r="A14" s="20"/>
      <c r="B14" s="21" t="s">
        <v>102</v>
      </c>
      <c r="C14" s="22"/>
      <c r="D14" s="21"/>
      <c r="E14" s="125" t="s">
        <v>31</v>
      </c>
      <c r="F14" s="23">
        <f>F15</f>
        <v>50754082</v>
      </c>
      <c r="G14" s="23">
        <f t="shared" ref="G14:P14" si="0">G15</f>
        <v>50754082</v>
      </c>
      <c r="H14" s="23">
        <f t="shared" si="0"/>
        <v>24900793</v>
      </c>
      <c r="I14" s="23">
        <f t="shared" si="0"/>
        <v>872113</v>
      </c>
      <c r="J14" s="23">
        <f t="shared" si="0"/>
        <v>0</v>
      </c>
      <c r="K14" s="141">
        <f t="shared" si="0"/>
        <v>3262470.51</v>
      </c>
      <c r="L14" s="23">
        <f t="shared" si="0"/>
        <v>2613565</v>
      </c>
      <c r="M14" s="141">
        <f t="shared" si="0"/>
        <v>648905.51</v>
      </c>
      <c r="N14" s="23">
        <f t="shared" si="0"/>
        <v>0</v>
      </c>
      <c r="O14" s="23">
        <f t="shared" si="0"/>
        <v>0</v>
      </c>
      <c r="P14" s="23">
        <f t="shared" si="0"/>
        <v>2613565</v>
      </c>
      <c r="Q14" s="141">
        <f>F14+K14</f>
        <v>54016552.509999998</v>
      </c>
      <c r="R14" s="24"/>
      <c r="S14" s="24"/>
    </row>
    <row r="15" spans="1:32" s="32" customFormat="1" ht="37.5" hidden="1" customHeight="1">
      <c r="A15" s="26"/>
      <c r="B15" s="27" t="s">
        <v>103</v>
      </c>
      <c r="C15" s="28"/>
      <c r="D15" s="29"/>
      <c r="E15" s="30" t="s">
        <v>31</v>
      </c>
      <c r="F15" s="31">
        <f>F16+F17+F18+F19+F21+F22+F23+F24+F25+F26+F27+F28+F29+F31+F30</f>
        <v>50754082</v>
      </c>
      <c r="G15" s="31">
        <f>G16+G17+G18+G19+G21+G22+G23+G24+G25+G26+G27+G28+G29+G31+G30</f>
        <v>50754082</v>
      </c>
      <c r="H15" s="31">
        <f>H16+H17+H18+H19+H21+H22+H23+H24+H25+H26+H27+H28+H29+H31+H30</f>
        <v>24900793</v>
      </c>
      <c r="I15" s="31">
        <f>I16+I17+I18+I19+I21+I22+I23+I24+I25+I26+I27+I28+I29+I31+I30</f>
        <v>872113</v>
      </c>
      <c r="J15" s="31">
        <f>J16+J17+J18+J19+J21+J22+J23+J24+J25+J26+J27+J28+J29+J31+J30</f>
        <v>0</v>
      </c>
      <c r="K15" s="42">
        <f>K16+K17+K18+K19+K21+K22+K23+K24+K25+K26+K27+K28+K29+K31+K30+K20</f>
        <v>3262470.51</v>
      </c>
      <c r="L15" s="31">
        <f t="shared" ref="L15:Q15" si="1">L16+L17+L18+L19+L21+L22+L23+L24+L25+L26+L27+L28+L29+L31+L30+L20</f>
        <v>2613565</v>
      </c>
      <c r="M15" s="42">
        <f t="shared" si="1"/>
        <v>648905.51</v>
      </c>
      <c r="N15" s="31">
        <f t="shared" si="1"/>
        <v>0</v>
      </c>
      <c r="O15" s="31">
        <f t="shared" si="1"/>
        <v>0</v>
      </c>
      <c r="P15" s="31">
        <f t="shared" si="1"/>
        <v>2613565</v>
      </c>
      <c r="Q15" s="42">
        <f t="shared" si="1"/>
        <v>54016552.509999998</v>
      </c>
      <c r="R15" s="24"/>
      <c r="S15" s="24"/>
    </row>
    <row r="16" spans="1:32" s="32" customFormat="1" ht="112.5" hidden="1" customHeight="1">
      <c r="A16" s="26"/>
      <c r="B16" s="33" t="s">
        <v>105</v>
      </c>
      <c r="C16" s="34" t="s">
        <v>104</v>
      </c>
      <c r="D16" s="29" t="s">
        <v>8</v>
      </c>
      <c r="E16" s="35" t="s">
        <v>68</v>
      </c>
      <c r="F16" s="31">
        <f>G16</f>
        <v>34671776</v>
      </c>
      <c r="G16" s="36">
        <v>34671776</v>
      </c>
      <c r="H16" s="37">
        <v>24900793</v>
      </c>
      <c r="I16" s="38">
        <v>872113</v>
      </c>
      <c r="J16" s="31"/>
      <c r="K16" s="36">
        <f>L16+M16</f>
        <v>846333</v>
      </c>
      <c r="L16" s="38">
        <v>843300</v>
      </c>
      <c r="M16" s="38">
        <v>3033</v>
      </c>
      <c r="N16" s="39"/>
      <c r="O16" s="39"/>
      <c r="P16" s="37">
        <v>843300</v>
      </c>
      <c r="Q16" s="40">
        <f>F16+K16</f>
        <v>35518109</v>
      </c>
      <c r="R16" s="24"/>
      <c r="S16" s="24"/>
    </row>
    <row r="17" spans="1:19" s="32" customFormat="1" ht="56.25" hidden="1" customHeight="1">
      <c r="A17" s="26"/>
      <c r="B17" s="33" t="s">
        <v>108</v>
      </c>
      <c r="C17" s="34" t="s">
        <v>141</v>
      </c>
      <c r="D17" s="29" t="s">
        <v>149</v>
      </c>
      <c r="E17" s="35" t="s">
        <v>109</v>
      </c>
      <c r="F17" s="31">
        <f>G17</f>
        <v>30434</v>
      </c>
      <c r="G17" s="36">
        <v>30434</v>
      </c>
      <c r="H17" s="37"/>
      <c r="I17" s="38"/>
      <c r="J17" s="31"/>
      <c r="K17" s="36">
        <f>M17+P17</f>
        <v>0</v>
      </c>
      <c r="L17" s="39"/>
      <c r="M17" s="39"/>
      <c r="N17" s="39"/>
      <c r="O17" s="39"/>
      <c r="P17" s="41"/>
      <c r="Q17" s="40">
        <f t="shared" ref="Q17:Q25" si="2">F17+K17</f>
        <v>30434</v>
      </c>
      <c r="R17" s="24"/>
      <c r="S17" s="24"/>
    </row>
    <row r="18" spans="1:19" s="32" customFormat="1" ht="37.5" hidden="1" customHeight="1">
      <c r="A18" s="26"/>
      <c r="B18" s="33" t="s">
        <v>209</v>
      </c>
      <c r="C18" s="34" t="s">
        <v>44</v>
      </c>
      <c r="D18" s="29" t="s">
        <v>28</v>
      </c>
      <c r="E18" s="35" t="s">
        <v>210</v>
      </c>
      <c r="F18" s="31">
        <f>G18</f>
        <v>3839290</v>
      </c>
      <c r="G18" s="36">
        <v>3839290</v>
      </c>
      <c r="H18" s="37"/>
      <c r="I18" s="38"/>
      <c r="J18" s="31"/>
      <c r="K18" s="36">
        <f>M18+P18</f>
        <v>0</v>
      </c>
      <c r="L18" s="39"/>
      <c r="M18" s="42"/>
      <c r="N18" s="42"/>
      <c r="O18" s="42"/>
      <c r="P18" s="43"/>
      <c r="Q18" s="40">
        <f t="shared" si="2"/>
        <v>3839290</v>
      </c>
      <c r="R18" s="24"/>
      <c r="S18" s="24"/>
    </row>
    <row r="19" spans="1:19" s="32" customFormat="1" ht="18.75" hidden="1" customHeight="1">
      <c r="A19" s="26"/>
      <c r="B19" s="33" t="s">
        <v>142</v>
      </c>
      <c r="C19" s="34" t="s">
        <v>143</v>
      </c>
      <c r="D19" s="29" t="s">
        <v>33</v>
      </c>
      <c r="E19" s="35" t="s">
        <v>144</v>
      </c>
      <c r="F19" s="31">
        <f>G19</f>
        <v>739900</v>
      </c>
      <c r="G19" s="36">
        <v>739900</v>
      </c>
      <c r="H19" s="37"/>
      <c r="I19" s="38"/>
      <c r="J19" s="31"/>
      <c r="K19" s="36">
        <f t="shared" ref="K19:K25" si="3">M19+P19</f>
        <v>0</v>
      </c>
      <c r="L19" s="41"/>
      <c r="M19" s="41"/>
      <c r="N19" s="41"/>
      <c r="O19" s="41"/>
      <c r="P19" s="41"/>
      <c r="Q19" s="40">
        <f t="shared" si="2"/>
        <v>739900</v>
      </c>
      <c r="R19" s="24"/>
      <c r="S19" s="24"/>
    </row>
    <row r="20" spans="1:19" s="32" customFormat="1" ht="37.5" hidden="1" customHeight="1">
      <c r="A20" s="26"/>
      <c r="B20" s="33" t="s">
        <v>285</v>
      </c>
      <c r="C20" s="27" t="s">
        <v>286</v>
      </c>
      <c r="D20" s="27" t="s">
        <v>32</v>
      </c>
      <c r="E20" s="126" t="s">
        <v>287</v>
      </c>
      <c r="F20" s="31"/>
      <c r="G20" s="38"/>
      <c r="H20" s="36"/>
      <c r="I20" s="38"/>
      <c r="J20" s="31"/>
      <c r="K20" s="36">
        <f>L20</f>
        <v>699750</v>
      </c>
      <c r="L20" s="37">
        <v>699750</v>
      </c>
      <c r="M20" s="41"/>
      <c r="N20" s="41"/>
      <c r="O20" s="41"/>
      <c r="P20" s="41">
        <v>699750</v>
      </c>
      <c r="Q20" s="40">
        <f t="shared" si="2"/>
        <v>699750</v>
      </c>
      <c r="R20" s="24"/>
      <c r="S20" s="24"/>
    </row>
    <row r="21" spans="1:19" s="32" customFormat="1" ht="56.25" hidden="1" customHeight="1">
      <c r="A21" s="26"/>
      <c r="B21" s="44" t="s">
        <v>239</v>
      </c>
      <c r="C21" s="45" t="s">
        <v>240</v>
      </c>
      <c r="D21" s="46" t="s">
        <v>32</v>
      </c>
      <c r="E21" s="121" t="s">
        <v>241</v>
      </c>
      <c r="F21" s="47">
        <v>140000</v>
      </c>
      <c r="G21" s="47">
        <v>140000</v>
      </c>
      <c r="H21" s="48">
        <v>0</v>
      </c>
      <c r="I21" s="49">
        <v>0</v>
      </c>
      <c r="J21" s="49">
        <v>0</v>
      </c>
      <c r="K21" s="36">
        <f t="shared" si="3"/>
        <v>880000</v>
      </c>
      <c r="L21" s="50">
        <v>880000</v>
      </c>
      <c r="M21" s="50">
        <v>0</v>
      </c>
      <c r="N21" s="50">
        <v>0</v>
      </c>
      <c r="O21" s="50">
        <v>0</v>
      </c>
      <c r="P21" s="50">
        <v>880000</v>
      </c>
      <c r="Q21" s="40">
        <f t="shared" si="2"/>
        <v>1020000</v>
      </c>
      <c r="R21" s="24"/>
      <c r="S21" s="24"/>
    </row>
    <row r="22" spans="1:19" s="32" customFormat="1" ht="38.25" hidden="1" customHeight="1">
      <c r="A22" s="26"/>
      <c r="B22" s="45" t="s">
        <v>237</v>
      </c>
      <c r="C22" s="45" t="s">
        <v>238</v>
      </c>
      <c r="D22" s="51" t="s">
        <v>242</v>
      </c>
      <c r="E22" s="122" t="s">
        <v>243</v>
      </c>
      <c r="F22" s="50">
        <f>G22</f>
        <v>254000</v>
      </c>
      <c r="G22" s="50">
        <v>254000</v>
      </c>
      <c r="H22" s="53">
        <v>0</v>
      </c>
      <c r="I22" s="53">
        <v>0</v>
      </c>
      <c r="J22" s="53">
        <v>0</v>
      </c>
      <c r="K22" s="36">
        <f t="shared" si="3"/>
        <v>0</v>
      </c>
      <c r="L22" s="53">
        <v>0</v>
      </c>
      <c r="M22" s="53">
        <v>0</v>
      </c>
      <c r="N22" s="54">
        <v>0</v>
      </c>
      <c r="O22" s="53">
        <v>0</v>
      </c>
      <c r="P22" s="55">
        <v>0</v>
      </c>
      <c r="Q22" s="40">
        <f t="shared" si="2"/>
        <v>254000</v>
      </c>
      <c r="R22" s="24"/>
      <c r="S22" s="24"/>
    </row>
    <row r="23" spans="1:19" s="32" customFormat="1" ht="48" hidden="1" customHeight="1">
      <c r="A23" s="26"/>
      <c r="B23" s="33" t="s">
        <v>146</v>
      </c>
      <c r="C23" s="34" t="s">
        <v>145</v>
      </c>
      <c r="D23" s="27" t="s">
        <v>26</v>
      </c>
      <c r="E23" s="35" t="s">
        <v>164</v>
      </c>
      <c r="F23" s="31"/>
      <c r="G23" s="56"/>
      <c r="H23" s="57"/>
      <c r="I23" s="56"/>
      <c r="J23" s="58"/>
      <c r="K23" s="36">
        <f t="shared" si="3"/>
        <v>74515</v>
      </c>
      <c r="L23" s="38">
        <v>74515</v>
      </c>
      <c r="M23" s="59"/>
      <c r="N23" s="59"/>
      <c r="O23" s="57"/>
      <c r="P23" s="56">
        <v>74515</v>
      </c>
      <c r="Q23" s="40">
        <f t="shared" si="2"/>
        <v>74515</v>
      </c>
      <c r="R23" s="24"/>
      <c r="S23" s="24"/>
    </row>
    <row r="24" spans="1:19" s="32" customFormat="1" ht="102.75" hidden="1" customHeight="1">
      <c r="A24" s="26"/>
      <c r="B24" s="33" t="s">
        <v>147</v>
      </c>
      <c r="C24" s="34" t="s">
        <v>148</v>
      </c>
      <c r="D24" s="27" t="s">
        <v>26</v>
      </c>
      <c r="E24" s="35" t="s">
        <v>165</v>
      </c>
      <c r="F24" s="31"/>
      <c r="G24" s="56"/>
      <c r="H24" s="57"/>
      <c r="I24" s="56"/>
      <c r="J24" s="58"/>
      <c r="K24" s="36">
        <f t="shared" si="3"/>
        <v>0</v>
      </c>
      <c r="L24" s="38">
        <v>0</v>
      </c>
      <c r="M24" s="59"/>
      <c r="N24" s="59"/>
      <c r="O24" s="57"/>
      <c r="P24" s="56">
        <v>0</v>
      </c>
      <c r="Q24" s="40">
        <f t="shared" si="2"/>
        <v>0</v>
      </c>
      <c r="R24" s="24"/>
      <c r="S24" s="24"/>
    </row>
    <row r="25" spans="1:19" s="32" customFormat="1" ht="176.25" hidden="1" customHeight="1">
      <c r="A25" s="26"/>
      <c r="B25" s="33" t="s">
        <v>177</v>
      </c>
      <c r="C25" s="34" t="s">
        <v>178</v>
      </c>
      <c r="D25" s="27" t="s">
        <v>26</v>
      </c>
      <c r="E25" s="60" t="s">
        <v>192</v>
      </c>
      <c r="F25" s="31"/>
      <c r="G25" s="36"/>
      <c r="H25" s="37"/>
      <c r="I25" s="38"/>
      <c r="J25" s="31"/>
      <c r="K25" s="43">
        <f t="shared" si="3"/>
        <v>645872.51</v>
      </c>
      <c r="L25" s="39"/>
      <c r="M25" s="39">
        <f>291549+354323.51</f>
        <v>645872.51</v>
      </c>
      <c r="N25" s="39"/>
      <c r="O25" s="39"/>
      <c r="P25" s="41"/>
      <c r="Q25" s="127">
        <f t="shared" si="2"/>
        <v>645872.51</v>
      </c>
      <c r="R25" s="24"/>
      <c r="S25" s="24"/>
    </row>
    <row r="26" spans="1:19" s="32" customFormat="1" ht="55.5" hidden="1" customHeight="1">
      <c r="A26" s="26"/>
      <c r="B26" s="61" t="s">
        <v>244</v>
      </c>
      <c r="C26" s="45" t="s">
        <v>245</v>
      </c>
      <c r="D26" s="51" t="s">
        <v>26</v>
      </c>
      <c r="E26" s="52" t="s">
        <v>246</v>
      </c>
      <c r="F26" s="50">
        <v>157000</v>
      </c>
      <c r="G26" s="50">
        <v>157000</v>
      </c>
      <c r="H26" s="62">
        <v>0</v>
      </c>
      <c r="I26" s="62">
        <v>0</v>
      </c>
      <c r="J26" s="62">
        <v>0</v>
      </c>
      <c r="K26" s="63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4">
        <v>157000</v>
      </c>
      <c r="R26" s="24"/>
      <c r="S26" s="24"/>
    </row>
    <row r="27" spans="1:19" s="32" customFormat="1" ht="66" hidden="1" customHeight="1">
      <c r="A27" s="65"/>
      <c r="B27" s="33" t="s">
        <v>195</v>
      </c>
      <c r="C27" s="66">
        <v>8210</v>
      </c>
      <c r="D27" s="27" t="s">
        <v>113</v>
      </c>
      <c r="E27" s="30" t="s">
        <v>196</v>
      </c>
      <c r="F27" s="38">
        <f>G27</f>
        <v>3990000</v>
      </c>
      <c r="G27" s="36">
        <v>3990000</v>
      </c>
      <c r="H27" s="37"/>
      <c r="I27" s="37"/>
      <c r="J27" s="38"/>
      <c r="K27" s="37"/>
      <c r="L27" s="38"/>
      <c r="M27" s="38"/>
      <c r="N27" s="38"/>
      <c r="O27" s="38"/>
      <c r="P27" s="37"/>
      <c r="Q27" s="40">
        <f>F27+K27</f>
        <v>3990000</v>
      </c>
      <c r="R27" s="24"/>
      <c r="S27" s="24"/>
    </row>
    <row r="28" spans="1:19" s="32" customFormat="1" ht="37.5" hidden="1" customHeight="1">
      <c r="A28" s="65"/>
      <c r="B28" s="33" t="s">
        <v>110</v>
      </c>
      <c r="C28" s="66">
        <v>8220</v>
      </c>
      <c r="D28" s="27" t="s">
        <v>113</v>
      </c>
      <c r="E28" s="30" t="s">
        <v>114</v>
      </c>
      <c r="F28" s="38">
        <f>G28</f>
        <v>349000</v>
      </c>
      <c r="G28" s="56">
        <v>349000</v>
      </c>
      <c r="H28" s="59"/>
      <c r="I28" s="59"/>
      <c r="J28" s="57"/>
      <c r="K28" s="37"/>
      <c r="L28" s="38"/>
      <c r="M28" s="57"/>
      <c r="N28" s="57"/>
      <c r="O28" s="57"/>
      <c r="P28" s="59"/>
      <c r="Q28" s="40">
        <f>F28+K28</f>
        <v>349000</v>
      </c>
      <c r="R28" s="24"/>
      <c r="S28" s="24"/>
    </row>
    <row r="29" spans="1:19" s="32" customFormat="1" ht="37.5" hidden="1" customHeight="1">
      <c r="A29" s="65"/>
      <c r="B29" s="33" t="s">
        <v>111</v>
      </c>
      <c r="C29" s="67" t="s">
        <v>112</v>
      </c>
      <c r="D29" s="27" t="s">
        <v>113</v>
      </c>
      <c r="E29" s="30" t="s">
        <v>115</v>
      </c>
      <c r="F29" s="38">
        <f>G29</f>
        <v>784650</v>
      </c>
      <c r="G29" s="56">
        <v>784650</v>
      </c>
      <c r="H29" s="59"/>
      <c r="I29" s="59"/>
      <c r="J29" s="57"/>
      <c r="K29" s="37">
        <f>L29</f>
        <v>116000</v>
      </c>
      <c r="L29" s="38">
        <v>116000</v>
      </c>
      <c r="M29" s="57"/>
      <c r="N29" s="57"/>
      <c r="O29" s="57"/>
      <c r="P29" s="59">
        <v>116000</v>
      </c>
      <c r="Q29" s="40">
        <f>F29+K29</f>
        <v>900650</v>
      </c>
      <c r="R29" s="24"/>
      <c r="S29" s="24"/>
    </row>
    <row r="30" spans="1:19" s="32" customFormat="1" ht="37.5" hidden="1" customHeight="1">
      <c r="A30" s="65"/>
      <c r="B30" s="33" t="s">
        <v>288</v>
      </c>
      <c r="C30" s="67" t="s">
        <v>289</v>
      </c>
      <c r="D30" s="27" t="s">
        <v>290</v>
      </c>
      <c r="E30" s="30" t="s">
        <v>291</v>
      </c>
      <c r="F30" s="38">
        <f>G30</f>
        <v>366000</v>
      </c>
      <c r="G30" s="56">
        <v>366000</v>
      </c>
      <c r="H30" s="59"/>
      <c r="I30" s="59"/>
      <c r="J30" s="57"/>
      <c r="K30" s="37"/>
      <c r="L30" s="38"/>
      <c r="M30" s="57"/>
      <c r="N30" s="57"/>
      <c r="O30" s="57"/>
      <c r="P30" s="59"/>
      <c r="Q30" s="40">
        <f>F30+K30</f>
        <v>366000</v>
      </c>
      <c r="R30" s="24"/>
      <c r="S30" s="24"/>
    </row>
    <row r="31" spans="1:19" s="32" customFormat="1" ht="37.5" hidden="1" customHeight="1">
      <c r="A31" s="65"/>
      <c r="B31" s="33" t="s">
        <v>86</v>
      </c>
      <c r="C31" s="66">
        <v>8410</v>
      </c>
      <c r="D31" s="27" t="s">
        <v>52</v>
      </c>
      <c r="E31" s="30" t="s">
        <v>87</v>
      </c>
      <c r="F31" s="38">
        <f>G31</f>
        <v>5432032</v>
      </c>
      <c r="G31" s="56">
        <v>5432032</v>
      </c>
      <c r="H31" s="59"/>
      <c r="I31" s="57"/>
      <c r="J31" s="57"/>
      <c r="K31" s="37"/>
      <c r="L31" s="38"/>
      <c r="M31" s="57"/>
      <c r="N31" s="57"/>
      <c r="O31" s="57"/>
      <c r="P31" s="59"/>
      <c r="Q31" s="40">
        <f>F31+K31</f>
        <v>5432032</v>
      </c>
      <c r="R31" s="24"/>
      <c r="S31" s="24"/>
    </row>
    <row r="32" spans="1:19" s="25" customFormat="1" ht="37.5" hidden="1" customHeight="1">
      <c r="A32" s="68"/>
      <c r="B32" s="69" t="s">
        <v>73</v>
      </c>
      <c r="C32" s="70"/>
      <c r="D32" s="69"/>
      <c r="E32" s="71" t="s">
        <v>39</v>
      </c>
      <c r="F32" s="127">
        <f>F33</f>
        <v>485467897.44</v>
      </c>
      <c r="G32" s="127">
        <f t="shared" ref="G32:P32" si="4">G33</f>
        <v>485467897.44</v>
      </c>
      <c r="H32" s="127">
        <f t="shared" si="4"/>
        <v>329158066.25</v>
      </c>
      <c r="I32" s="127">
        <f t="shared" si="4"/>
        <v>42116816.119999997</v>
      </c>
      <c r="J32" s="40">
        <f t="shared" si="4"/>
        <v>0</v>
      </c>
      <c r="K32" s="127">
        <f t="shared" si="4"/>
        <v>21247463.550000001</v>
      </c>
      <c r="L32" s="127">
        <f t="shared" si="4"/>
        <v>10779949.550000001</v>
      </c>
      <c r="M32" s="40">
        <f t="shared" si="4"/>
        <v>10407514</v>
      </c>
      <c r="N32" s="40">
        <f t="shared" si="4"/>
        <v>783674</v>
      </c>
      <c r="O32" s="40">
        <f t="shared" si="4"/>
        <v>39884</v>
      </c>
      <c r="P32" s="127">
        <f t="shared" si="4"/>
        <v>10839949.550000001</v>
      </c>
      <c r="Q32" s="142">
        <f>Q33</f>
        <v>506715360.99000001</v>
      </c>
      <c r="R32" s="24"/>
      <c r="S32" s="24"/>
    </row>
    <row r="33" spans="1:19" s="25" customFormat="1" ht="37.5" hidden="1" customHeight="1">
      <c r="A33" s="68"/>
      <c r="B33" s="27" t="s">
        <v>69</v>
      </c>
      <c r="C33" s="28"/>
      <c r="D33" s="27"/>
      <c r="E33" s="73" t="s">
        <v>39</v>
      </c>
      <c r="F33" s="39">
        <f>SUM(F34:F50)</f>
        <v>485467897.44</v>
      </c>
      <c r="G33" s="39">
        <f t="shared" ref="G33:Q33" si="5">SUM(G34:G50)</f>
        <v>485467897.44</v>
      </c>
      <c r="H33" s="39">
        <f>SUM(H34:H50)</f>
        <v>329158066.25</v>
      </c>
      <c r="I33" s="39">
        <f t="shared" si="5"/>
        <v>42116816.119999997</v>
      </c>
      <c r="J33" s="39">
        <f t="shared" si="5"/>
        <v>0</v>
      </c>
      <c r="K33" s="39">
        <f t="shared" si="5"/>
        <v>21247463.550000001</v>
      </c>
      <c r="L33" s="39">
        <f t="shared" si="5"/>
        <v>10779949.550000001</v>
      </c>
      <c r="M33" s="38">
        <f t="shared" si="5"/>
        <v>10407514</v>
      </c>
      <c r="N33" s="38">
        <f t="shared" si="5"/>
        <v>783674</v>
      </c>
      <c r="O33" s="38">
        <f t="shared" si="5"/>
        <v>39884</v>
      </c>
      <c r="P33" s="39">
        <f t="shared" si="5"/>
        <v>10839949.550000001</v>
      </c>
      <c r="Q33" s="39">
        <f t="shared" si="5"/>
        <v>506715360.99000001</v>
      </c>
      <c r="R33" s="24"/>
      <c r="S33" s="24"/>
    </row>
    <row r="34" spans="1:19" s="32" customFormat="1" ht="56.25" hidden="1" customHeight="1">
      <c r="A34" s="65"/>
      <c r="B34" s="33" t="s">
        <v>101</v>
      </c>
      <c r="C34" s="34" t="s">
        <v>100</v>
      </c>
      <c r="D34" s="27" t="s">
        <v>8</v>
      </c>
      <c r="E34" s="30" t="s">
        <v>281</v>
      </c>
      <c r="F34" s="38">
        <f>G34</f>
        <v>2030336</v>
      </c>
      <c r="G34" s="56">
        <v>2030336</v>
      </c>
      <c r="H34" s="57">
        <v>1476657</v>
      </c>
      <c r="I34" s="56">
        <v>69190.12</v>
      </c>
      <c r="J34" s="58"/>
      <c r="K34" s="36">
        <f t="shared" ref="K34:K50" si="6">M34+P34</f>
        <v>0</v>
      </c>
      <c r="L34" s="38"/>
      <c r="M34" s="57"/>
      <c r="N34" s="56"/>
      <c r="O34" s="57"/>
      <c r="P34" s="56"/>
      <c r="Q34" s="40">
        <f t="shared" ref="Q34:Q50" si="7">F34+K34</f>
        <v>2030336</v>
      </c>
      <c r="R34" s="24"/>
      <c r="S34" s="24"/>
    </row>
    <row r="35" spans="1:19" s="32" customFormat="1" ht="56.25" hidden="1" customHeight="1">
      <c r="A35" s="65"/>
      <c r="B35" s="33" t="s">
        <v>311</v>
      </c>
      <c r="C35" s="34" t="s">
        <v>141</v>
      </c>
      <c r="D35" s="27" t="s">
        <v>149</v>
      </c>
      <c r="E35" s="30" t="s">
        <v>109</v>
      </c>
      <c r="F35" s="38">
        <v>5600</v>
      </c>
      <c r="G35" s="56">
        <v>5600</v>
      </c>
      <c r="H35" s="57"/>
      <c r="I35" s="56"/>
      <c r="J35" s="58"/>
      <c r="K35" s="36"/>
      <c r="L35" s="38"/>
      <c r="M35" s="57"/>
      <c r="N35" s="56"/>
      <c r="O35" s="57"/>
      <c r="P35" s="56"/>
      <c r="Q35" s="40">
        <f t="shared" si="7"/>
        <v>5600</v>
      </c>
      <c r="R35" s="24"/>
      <c r="S35" s="24"/>
    </row>
    <row r="36" spans="1:19" s="32" customFormat="1" ht="18.75" hidden="1" customHeight="1">
      <c r="A36" s="65"/>
      <c r="B36" s="27" t="s">
        <v>70</v>
      </c>
      <c r="C36" s="66">
        <v>1010</v>
      </c>
      <c r="D36" s="27" t="s">
        <v>9</v>
      </c>
      <c r="E36" s="30" t="s">
        <v>71</v>
      </c>
      <c r="F36" s="38">
        <f>G36</f>
        <v>144171002</v>
      </c>
      <c r="G36" s="56">
        <v>144171002</v>
      </c>
      <c r="H36" s="57">
        <v>91835177</v>
      </c>
      <c r="I36" s="56">
        <v>15178709</v>
      </c>
      <c r="J36" s="58"/>
      <c r="K36" s="36">
        <f t="shared" si="6"/>
        <v>8651428</v>
      </c>
      <c r="L36" s="38">
        <v>21000</v>
      </c>
      <c r="M36" s="59">
        <v>8630428</v>
      </c>
      <c r="N36" s="59"/>
      <c r="O36" s="57"/>
      <c r="P36" s="56">
        <f>L36</f>
        <v>21000</v>
      </c>
      <c r="Q36" s="40">
        <f t="shared" si="7"/>
        <v>152822430</v>
      </c>
      <c r="R36" s="24"/>
      <c r="S36" s="24"/>
    </row>
    <row r="37" spans="1:19" s="32" customFormat="1" ht="51.75" hidden="1" customHeight="1">
      <c r="A37" s="65"/>
      <c r="B37" s="27" t="s">
        <v>253</v>
      </c>
      <c r="C37" s="66">
        <v>1021</v>
      </c>
      <c r="D37" s="27" t="s">
        <v>10</v>
      </c>
      <c r="E37" s="30" t="s">
        <v>254</v>
      </c>
      <c r="F37" s="38">
        <f>G37</f>
        <v>85377109</v>
      </c>
      <c r="G37" s="56">
        <v>85377109</v>
      </c>
      <c r="H37" s="57">
        <v>34179084</v>
      </c>
      <c r="I37" s="56">
        <v>23717059</v>
      </c>
      <c r="J37" s="58"/>
      <c r="K37" s="36">
        <f t="shared" si="6"/>
        <v>1159870</v>
      </c>
      <c r="L37" s="38">
        <v>245000</v>
      </c>
      <c r="M37" s="57">
        <v>914870</v>
      </c>
      <c r="N37" s="56">
        <v>286563</v>
      </c>
      <c r="O37" s="57">
        <v>4632</v>
      </c>
      <c r="P37" s="56">
        <v>245000</v>
      </c>
      <c r="Q37" s="40">
        <f t="shared" si="7"/>
        <v>86536979</v>
      </c>
      <c r="R37" s="24"/>
      <c r="S37" s="24"/>
    </row>
    <row r="38" spans="1:19" s="32" customFormat="1" ht="37.5" hidden="1" customHeight="1">
      <c r="A38" s="65"/>
      <c r="B38" s="27" t="s">
        <v>255</v>
      </c>
      <c r="C38" s="66">
        <v>1031</v>
      </c>
      <c r="D38" s="27" t="s">
        <v>10</v>
      </c>
      <c r="E38" s="30" t="s">
        <v>254</v>
      </c>
      <c r="F38" s="38">
        <f t="shared" ref="F38:F47" si="8">G38</f>
        <v>213390500</v>
      </c>
      <c r="G38" s="56">
        <f>213390500</f>
        <v>213390500</v>
      </c>
      <c r="H38" s="57">
        <v>174910246</v>
      </c>
      <c r="I38" s="56"/>
      <c r="J38" s="58"/>
      <c r="K38" s="36">
        <f t="shared" si="6"/>
        <v>0</v>
      </c>
      <c r="L38" s="38"/>
      <c r="M38" s="57"/>
      <c r="N38" s="56"/>
      <c r="O38" s="57"/>
      <c r="P38" s="56"/>
      <c r="Q38" s="40">
        <f t="shared" si="7"/>
        <v>213390500</v>
      </c>
      <c r="R38" s="24"/>
      <c r="S38" s="24"/>
    </row>
    <row r="39" spans="1:19" s="32" customFormat="1" ht="37.5" hidden="1" customHeight="1">
      <c r="A39" s="65"/>
      <c r="B39" s="27" t="s">
        <v>292</v>
      </c>
      <c r="C39" s="66">
        <v>1061</v>
      </c>
      <c r="D39" s="27" t="s">
        <v>10</v>
      </c>
      <c r="E39" s="30" t="s">
        <v>254</v>
      </c>
      <c r="F39" s="38"/>
      <c r="G39" s="56"/>
      <c r="H39" s="57"/>
      <c r="I39" s="56"/>
      <c r="J39" s="58"/>
      <c r="K39" s="43">
        <v>7492831.5499999998</v>
      </c>
      <c r="L39" s="39">
        <f>K39</f>
        <v>7492831.5499999998</v>
      </c>
      <c r="M39" s="58"/>
      <c r="N39" s="94"/>
      <c r="O39" s="58"/>
      <c r="P39" s="94">
        <f>L39</f>
        <v>7492831.5499999998</v>
      </c>
      <c r="Q39" s="127">
        <f t="shared" si="7"/>
        <v>7492831.5499999998</v>
      </c>
      <c r="R39" s="24"/>
      <c r="S39" s="24"/>
    </row>
    <row r="40" spans="1:19" s="32" customFormat="1" ht="56.25" hidden="1" customHeight="1">
      <c r="A40" s="65"/>
      <c r="B40" s="27" t="s">
        <v>258</v>
      </c>
      <c r="C40" s="66">
        <v>1070</v>
      </c>
      <c r="D40" s="27" t="s">
        <v>11</v>
      </c>
      <c r="E40" s="30" t="s">
        <v>236</v>
      </c>
      <c r="F40" s="38">
        <f t="shared" si="8"/>
        <v>19394288</v>
      </c>
      <c r="G40" s="56">
        <v>19394288</v>
      </c>
      <c r="H40" s="57">
        <v>13758390</v>
      </c>
      <c r="I40" s="56">
        <v>1822507</v>
      </c>
      <c r="J40" s="58"/>
      <c r="K40" s="36">
        <f t="shared" si="6"/>
        <v>982216</v>
      </c>
      <c r="L40" s="38">
        <v>60000</v>
      </c>
      <c r="M40" s="57">
        <v>862216</v>
      </c>
      <c r="N40" s="56">
        <v>497111</v>
      </c>
      <c r="O40" s="57">
        <v>35252</v>
      </c>
      <c r="P40" s="56">
        <v>120000</v>
      </c>
      <c r="Q40" s="40">
        <f t="shared" si="7"/>
        <v>20376504</v>
      </c>
      <c r="R40" s="24"/>
      <c r="S40" s="24"/>
    </row>
    <row r="41" spans="1:19" s="32" customFormat="1" ht="37.5" hidden="1" customHeight="1">
      <c r="A41" s="65"/>
      <c r="B41" s="27" t="s">
        <v>259</v>
      </c>
      <c r="C41" s="66">
        <v>1141</v>
      </c>
      <c r="D41" s="27" t="s">
        <v>12</v>
      </c>
      <c r="E41" s="30" t="s">
        <v>186</v>
      </c>
      <c r="F41" s="38">
        <f t="shared" si="8"/>
        <v>10512674</v>
      </c>
      <c r="G41" s="56">
        <v>10512674</v>
      </c>
      <c r="H41" s="57">
        <v>6979114</v>
      </c>
      <c r="I41" s="56">
        <v>1154018</v>
      </c>
      <c r="J41" s="57"/>
      <c r="K41" s="36">
        <f t="shared" si="6"/>
        <v>0</v>
      </c>
      <c r="L41" s="38"/>
      <c r="M41" s="57"/>
      <c r="N41" s="56"/>
      <c r="O41" s="57"/>
      <c r="P41" s="56"/>
      <c r="Q41" s="40">
        <f t="shared" si="7"/>
        <v>10512674</v>
      </c>
      <c r="R41" s="24"/>
      <c r="S41" s="24"/>
    </row>
    <row r="42" spans="1:19" s="32" customFormat="1" ht="18.75" hidden="1" customHeight="1">
      <c r="A42" s="65"/>
      <c r="B42" s="27" t="s">
        <v>260</v>
      </c>
      <c r="C42" s="66">
        <v>1142</v>
      </c>
      <c r="D42" s="27" t="s">
        <v>12</v>
      </c>
      <c r="E42" s="30" t="s">
        <v>187</v>
      </c>
      <c r="F42" s="38">
        <f t="shared" si="8"/>
        <v>1211285</v>
      </c>
      <c r="G42" s="56">
        <f>1186930+24355</f>
        <v>1211285</v>
      </c>
      <c r="H42" s="57"/>
      <c r="I42" s="56"/>
      <c r="J42" s="57"/>
      <c r="K42" s="36">
        <f t="shared" si="6"/>
        <v>0</v>
      </c>
      <c r="L42" s="38"/>
      <c r="M42" s="57"/>
      <c r="N42" s="56"/>
      <c r="O42" s="57"/>
      <c r="P42" s="56"/>
      <c r="Q42" s="40">
        <f t="shared" si="7"/>
        <v>1211285</v>
      </c>
      <c r="R42" s="24"/>
      <c r="S42" s="24"/>
    </row>
    <row r="43" spans="1:19" s="32" customFormat="1" ht="56.25" hidden="1" customHeight="1">
      <c r="A43" s="65"/>
      <c r="B43" s="74" t="s">
        <v>261</v>
      </c>
      <c r="C43" s="75">
        <v>1151</v>
      </c>
      <c r="D43" s="74" t="s">
        <v>12</v>
      </c>
      <c r="E43" s="76" t="s">
        <v>263</v>
      </c>
      <c r="F43" s="38">
        <f t="shared" si="8"/>
        <v>908651</v>
      </c>
      <c r="G43" s="56">
        <v>908651</v>
      </c>
      <c r="H43" s="77">
        <f>208345+8815</f>
        <v>217160</v>
      </c>
      <c r="I43" s="56">
        <f>135807+4683+145+910</f>
        <v>141545</v>
      </c>
      <c r="J43" s="77"/>
      <c r="K43" s="36">
        <f>L43</f>
        <v>124000</v>
      </c>
      <c r="L43" s="78">
        <v>124000</v>
      </c>
      <c r="M43" s="77"/>
      <c r="N43" s="56"/>
      <c r="O43" s="77"/>
      <c r="P43" s="56">
        <v>124000</v>
      </c>
      <c r="Q43" s="79">
        <f t="shared" si="7"/>
        <v>1032651</v>
      </c>
      <c r="R43" s="24"/>
      <c r="S43" s="24"/>
    </row>
    <row r="44" spans="1:19" s="32" customFormat="1" ht="56.25" hidden="1" customHeight="1">
      <c r="A44" s="65"/>
      <c r="B44" s="74" t="s">
        <v>262</v>
      </c>
      <c r="C44" s="75">
        <v>1152</v>
      </c>
      <c r="D44" s="74" t="s">
        <v>12</v>
      </c>
      <c r="E44" s="76" t="s">
        <v>264</v>
      </c>
      <c r="F44" s="38">
        <f t="shared" si="8"/>
        <v>2528637</v>
      </c>
      <c r="G44" s="56">
        <v>2528637</v>
      </c>
      <c r="H44" s="77">
        <v>2072653</v>
      </c>
      <c r="I44" s="56"/>
      <c r="J44" s="77"/>
      <c r="K44" s="36">
        <f t="shared" si="6"/>
        <v>0</v>
      </c>
      <c r="L44" s="78"/>
      <c r="M44" s="77"/>
      <c r="N44" s="56"/>
      <c r="O44" s="77"/>
      <c r="P44" s="56"/>
      <c r="Q44" s="79">
        <f t="shared" si="7"/>
        <v>2528637</v>
      </c>
      <c r="R44" s="24"/>
      <c r="S44" s="24"/>
    </row>
    <row r="45" spans="1:19" s="32" customFormat="1" ht="141.75" hidden="1" customHeight="1">
      <c r="A45" s="65"/>
      <c r="B45" s="74" t="s">
        <v>293</v>
      </c>
      <c r="C45" s="75">
        <v>1154</v>
      </c>
      <c r="D45" s="74" t="s">
        <v>12</v>
      </c>
      <c r="E45" s="76" t="s">
        <v>294</v>
      </c>
      <c r="F45" s="39">
        <f>G45</f>
        <v>847400.1</v>
      </c>
      <c r="G45" s="94">
        <v>847400.1</v>
      </c>
      <c r="H45" s="128">
        <v>694590.25</v>
      </c>
      <c r="I45" s="94"/>
      <c r="J45" s="128"/>
      <c r="K45" s="43"/>
      <c r="L45" s="129"/>
      <c r="M45" s="128"/>
      <c r="N45" s="94"/>
      <c r="O45" s="128"/>
      <c r="P45" s="94"/>
      <c r="Q45" s="130">
        <f t="shared" si="7"/>
        <v>847400.1</v>
      </c>
      <c r="R45" s="24"/>
      <c r="S45" s="24"/>
    </row>
    <row r="46" spans="1:19" s="32" customFormat="1" ht="56.25" hidden="1" customHeight="1">
      <c r="A46" s="65"/>
      <c r="B46" s="74" t="s">
        <v>265</v>
      </c>
      <c r="C46" s="75">
        <v>1160</v>
      </c>
      <c r="D46" s="74" t="s">
        <v>12</v>
      </c>
      <c r="E46" s="76" t="s">
        <v>266</v>
      </c>
      <c r="F46" s="38">
        <f t="shared" si="8"/>
        <v>1088786</v>
      </c>
      <c r="G46" s="56">
        <f>1088786</f>
        <v>1088786</v>
      </c>
      <c r="H46" s="77">
        <v>780476</v>
      </c>
      <c r="I46" s="56">
        <v>33788</v>
      </c>
      <c r="J46" s="77"/>
      <c r="K46" s="36">
        <f t="shared" si="6"/>
        <v>70000</v>
      </c>
      <c r="L46" s="78">
        <v>70000</v>
      </c>
      <c r="M46" s="77"/>
      <c r="N46" s="56"/>
      <c r="O46" s="77"/>
      <c r="P46" s="56">
        <v>70000</v>
      </c>
      <c r="Q46" s="79">
        <f t="shared" si="7"/>
        <v>1158786</v>
      </c>
      <c r="R46" s="24"/>
      <c r="S46" s="24"/>
    </row>
    <row r="47" spans="1:19" s="32" customFormat="1" ht="93.75" hidden="1" customHeight="1">
      <c r="A47" s="65"/>
      <c r="B47" s="27" t="s">
        <v>256</v>
      </c>
      <c r="C47" s="66">
        <v>1200</v>
      </c>
      <c r="D47" s="27" t="s">
        <v>12</v>
      </c>
      <c r="E47" s="30" t="s">
        <v>257</v>
      </c>
      <c r="F47" s="38">
        <f t="shared" si="8"/>
        <v>2414781</v>
      </c>
      <c r="G47" s="56">
        <v>2414781</v>
      </c>
      <c r="H47" s="57">
        <v>1425955</v>
      </c>
      <c r="I47" s="56"/>
      <c r="J47" s="58"/>
      <c r="K47" s="36">
        <f t="shared" si="6"/>
        <v>207648</v>
      </c>
      <c r="L47" s="38">
        <v>207648</v>
      </c>
      <c r="M47" s="57"/>
      <c r="N47" s="56"/>
      <c r="O47" s="57"/>
      <c r="P47" s="56">
        <v>207648</v>
      </c>
      <c r="Q47" s="40">
        <f t="shared" si="7"/>
        <v>2622429</v>
      </c>
      <c r="R47" s="24"/>
      <c r="S47" s="24"/>
    </row>
    <row r="48" spans="1:19" s="32" customFormat="1" ht="93.75" hidden="1" customHeight="1">
      <c r="A48" s="65"/>
      <c r="B48" s="27" t="s">
        <v>295</v>
      </c>
      <c r="C48" s="66">
        <v>1210</v>
      </c>
      <c r="D48" s="27" t="s">
        <v>12</v>
      </c>
      <c r="E48" s="30" t="s">
        <v>296</v>
      </c>
      <c r="F48" s="39">
        <f>G48</f>
        <v>1010848.34</v>
      </c>
      <c r="G48" s="94">
        <v>1010848.34</v>
      </c>
      <c r="H48" s="57">
        <v>828564</v>
      </c>
      <c r="I48" s="56"/>
      <c r="J48" s="58"/>
      <c r="K48" s="36"/>
      <c r="L48" s="38"/>
      <c r="M48" s="57"/>
      <c r="N48" s="56"/>
      <c r="O48" s="57"/>
      <c r="P48" s="56"/>
      <c r="Q48" s="127">
        <f t="shared" si="7"/>
        <v>1010848.34</v>
      </c>
      <c r="R48" s="24"/>
      <c r="S48" s="24"/>
    </row>
    <row r="49" spans="1:19" s="32" customFormat="1" ht="102" hidden="1" customHeight="1">
      <c r="A49" s="65"/>
      <c r="B49" s="27" t="s">
        <v>72</v>
      </c>
      <c r="C49" s="66">
        <v>3140</v>
      </c>
      <c r="D49" s="27" t="s">
        <v>13</v>
      </c>
      <c r="E49" s="30" t="s">
        <v>51</v>
      </c>
      <c r="F49" s="38">
        <f>G49</f>
        <v>576000</v>
      </c>
      <c r="G49" s="56">
        <v>576000</v>
      </c>
      <c r="H49" s="57"/>
      <c r="I49" s="56"/>
      <c r="J49" s="57"/>
      <c r="K49" s="36">
        <f t="shared" si="6"/>
        <v>0</v>
      </c>
      <c r="L49" s="38"/>
      <c r="M49" s="57"/>
      <c r="N49" s="56"/>
      <c r="O49" s="57"/>
      <c r="P49" s="56"/>
      <c r="Q49" s="40">
        <f t="shared" si="7"/>
        <v>576000</v>
      </c>
      <c r="R49" s="24"/>
      <c r="S49" s="24"/>
    </row>
    <row r="50" spans="1:19" s="32" customFormat="1" ht="25.5" hidden="1" customHeight="1">
      <c r="A50" s="65"/>
      <c r="B50" s="27" t="s">
        <v>204</v>
      </c>
      <c r="C50" s="66">
        <v>7321</v>
      </c>
      <c r="D50" s="27" t="s">
        <v>32</v>
      </c>
      <c r="E50" s="30" t="s">
        <v>205</v>
      </c>
      <c r="F50" s="38">
        <f>G50</f>
        <v>0</v>
      </c>
      <c r="G50" s="56"/>
      <c r="H50" s="57"/>
      <c r="I50" s="56"/>
      <c r="J50" s="57"/>
      <c r="K50" s="36">
        <f t="shared" si="6"/>
        <v>2559470</v>
      </c>
      <c r="L50" s="38">
        <v>2559470</v>
      </c>
      <c r="M50" s="57"/>
      <c r="N50" s="56"/>
      <c r="O50" s="57"/>
      <c r="P50" s="56">
        <v>2559470</v>
      </c>
      <c r="Q50" s="40">
        <f t="shared" si="7"/>
        <v>2559470</v>
      </c>
      <c r="R50" s="24"/>
      <c r="S50" s="24"/>
    </row>
    <row r="51" spans="1:19" s="25" customFormat="1" ht="37.5" hidden="1" customHeight="1">
      <c r="A51" s="68"/>
      <c r="B51" s="69" t="s">
        <v>90</v>
      </c>
      <c r="C51" s="80"/>
      <c r="D51" s="81"/>
      <c r="E51" s="71" t="s">
        <v>57</v>
      </c>
      <c r="F51" s="72">
        <f>F52</f>
        <v>43938630</v>
      </c>
      <c r="G51" s="72">
        <f>G52</f>
        <v>43938630</v>
      </c>
      <c r="H51" s="72">
        <f t="shared" ref="H51:P51" si="9">H52</f>
        <v>1458550</v>
      </c>
      <c r="I51" s="72">
        <f t="shared" si="9"/>
        <v>29667</v>
      </c>
      <c r="J51" s="72">
        <f t="shared" si="9"/>
        <v>0</v>
      </c>
      <c r="K51" s="72">
        <f t="shared" si="9"/>
        <v>10641722</v>
      </c>
      <c r="L51" s="72">
        <f t="shared" si="9"/>
        <v>10641722</v>
      </c>
      <c r="M51" s="72">
        <f t="shared" si="9"/>
        <v>0</v>
      </c>
      <c r="N51" s="72">
        <f t="shared" si="9"/>
        <v>0</v>
      </c>
      <c r="O51" s="72">
        <f t="shared" si="9"/>
        <v>0</v>
      </c>
      <c r="P51" s="72">
        <f t="shared" si="9"/>
        <v>10641722</v>
      </c>
      <c r="Q51" s="72">
        <f>Q52</f>
        <v>54580352</v>
      </c>
      <c r="R51" s="24"/>
      <c r="S51" s="24"/>
    </row>
    <row r="52" spans="1:19" s="32" customFormat="1" ht="37.5" hidden="1" customHeight="1">
      <c r="A52" s="65"/>
      <c r="B52" s="27" t="s">
        <v>91</v>
      </c>
      <c r="C52" s="66"/>
      <c r="D52" s="82"/>
      <c r="E52" s="73" t="s">
        <v>57</v>
      </c>
      <c r="F52" s="31">
        <f>F53+F54+F55+F56+F57+F58+F61+F62+F63</f>
        <v>43938630</v>
      </c>
      <c r="G52" s="31">
        <f t="shared" ref="G52:Q52" si="10">G53+G54+G55+G56+G57+G58+G61+G62+G63</f>
        <v>43938630</v>
      </c>
      <c r="H52" s="31">
        <f t="shared" si="10"/>
        <v>1458550</v>
      </c>
      <c r="I52" s="31">
        <f t="shared" si="10"/>
        <v>29667</v>
      </c>
      <c r="J52" s="31">
        <f t="shared" si="10"/>
        <v>0</v>
      </c>
      <c r="K52" s="31">
        <f t="shared" si="10"/>
        <v>10641722</v>
      </c>
      <c r="L52" s="31">
        <f t="shared" si="10"/>
        <v>10641722</v>
      </c>
      <c r="M52" s="31">
        <f t="shared" si="10"/>
        <v>0</v>
      </c>
      <c r="N52" s="31">
        <f t="shared" si="10"/>
        <v>0</v>
      </c>
      <c r="O52" s="31">
        <f t="shared" si="10"/>
        <v>0</v>
      </c>
      <c r="P52" s="31">
        <f t="shared" si="10"/>
        <v>10641722</v>
      </c>
      <c r="Q52" s="31">
        <f t="shared" si="10"/>
        <v>54580352</v>
      </c>
      <c r="R52" s="24"/>
      <c r="S52" s="24"/>
    </row>
    <row r="53" spans="1:19" s="32" customFormat="1" ht="56.25" hidden="1" customHeight="1">
      <c r="A53" s="65"/>
      <c r="B53" s="33" t="s">
        <v>116</v>
      </c>
      <c r="C53" s="34" t="s">
        <v>100</v>
      </c>
      <c r="D53" s="27" t="s">
        <v>8</v>
      </c>
      <c r="E53" s="30" t="s">
        <v>281</v>
      </c>
      <c r="F53" s="31">
        <f t="shared" ref="F53:F61" si="11">G53</f>
        <v>1901410</v>
      </c>
      <c r="G53" s="56">
        <v>1901410</v>
      </c>
      <c r="H53" s="59">
        <v>1458550</v>
      </c>
      <c r="I53" s="59">
        <v>29667</v>
      </c>
      <c r="J53" s="57"/>
      <c r="K53" s="37"/>
      <c r="L53" s="38"/>
      <c r="M53" s="56"/>
      <c r="N53" s="57"/>
      <c r="O53" s="56"/>
      <c r="P53" s="57"/>
      <c r="Q53" s="40">
        <f t="shared" ref="Q53:Q72" si="12">F53+K53</f>
        <v>1901410</v>
      </c>
      <c r="R53" s="24"/>
      <c r="S53" s="24"/>
    </row>
    <row r="54" spans="1:19" s="32" customFormat="1" ht="56.25" hidden="1" customHeight="1">
      <c r="A54" s="65"/>
      <c r="B54" s="33" t="s">
        <v>139</v>
      </c>
      <c r="C54" s="34" t="s">
        <v>141</v>
      </c>
      <c r="D54" s="27" t="s">
        <v>149</v>
      </c>
      <c r="E54" s="35" t="s">
        <v>109</v>
      </c>
      <c r="F54" s="31">
        <f t="shared" si="11"/>
        <v>9152</v>
      </c>
      <c r="G54" s="59">
        <v>9152</v>
      </c>
      <c r="H54" s="57"/>
      <c r="I54" s="56"/>
      <c r="J54" s="57"/>
      <c r="K54" s="36"/>
      <c r="L54" s="38"/>
      <c r="M54" s="56"/>
      <c r="N54" s="57"/>
      <c r="O54" s="56"/>
      <c r="P54" s="57"/>
      <c r="Q54" s="40">
        <f t="shared" si="12"/>
        <v>9152</v>
      </c>
      <c r="R54" s="24"/>
      <c r="S54" s="24"/>
    </row>
    <row r="55" spans="1:19" s="32" customFormat="1" ht="37.5" hidden="1" customHeight="1">
      <c r="A55" s="65"/>
      <c r="B55" s="33" t="s">
        <v>92</v>
      </c>
      <c r="C55" s="66">
        <v>2010</v>
      </c>
      <c r="D55" s="27" t="s">
        <v>14</v>
      </c>
      <c r="E55" s="30" t="s">
        <v>16</v>
      </c>
      <c r="F55" s="31">
        <f t="shared" si="11"/>
        <v>24295898</v>
      </c>
      <c r="G55" s="56">
        <v>24295898</v>
      </c>
      <c r="H55" s="57"/>
      <c r="I55" s="56"/>
      <c r="J55" s="57"/>
      <c r="K55" s="36">
        <f>L55</f>
        <v>333333</v>
      </c>
      <c r="L55" s="38">
        <v>333333</v>
      </c>
      <c r="M55" s="56"/>
      <c r="N55" s="57"/>
      <c r="O55" s="56"/>
      <c r="P55" s="57">
        <v>333333</v>
      </c>
      <c r="Q55" s="40">
        <f t="shared" si="12"/>
        <v>24629231</v>
      </c>
      <c r="R55" s="24"/>
      <c r="S55" s="24"/>
    </row>
    <row r="56" spans="1:19" s="32" customFormat="1" ht="56.25" hidden="1" customHeight="1">
      <c r="A56" s="65"/>
      <c r="B56" s="33" t="s">
        <v>93</v>
      </c>
      <c r="C56" s="66">
        <v>2030</v>
      </c>
      <c r="D56" s="27" t="s">
        <v>15</v>
      </c>
      <c r="E56" s="30" t="s">
        <v>18</v>
      </c>
      <c r="F56" s="31">
        <f t="shared" si="11"/>
        <v>5148284</v>
      </c>
      <c r="G56" s="56">
        <v>5148284</v>
      </c>
      <c r="H56" s="57"/>
      <c r="I56" s="56"/>
      <c r="J56" s="57"/>
      <c r="K56" s="37">
        <f>L56+M56</f>
        <v>0</v>
      </c>
      <c r="L56" s="38">
        <v>0</v>
      </c>
      <c r="M56" s="83"/>
      <c r="N56" s="56"/>
      <c r="O56" s="57"/>
      <c r="P56" s="57">
        <f>L56</f>
        <v>0</v>
      </c>
      <c r="Q56" s="40">
        <f t="shared" si="12"/>
        <v>5148284</v>
      </c>
      <c r="R56" s="24"/>
      <c r="S56" s="24"/>
    </row>
    <row r="57" spans="1:19" s="32" customFormat="1" ht="75" hidden="1" customHeight="1">
      <c r="A57" s="65"/>
      <c r="B57" s="33" t="s">
        <v>94</v>
      </c>
      <c r="C57" s="66">
        <v>2111</v>
      </c>
      <c r="D57" s="27" t="s">
        <v>173</v>
      </c>
      <c r="E57" s="30" t="s">
        <v>166</v>
      </c>
      <c r="F57" s="31">
        <f t="shared" si="11"/>
        <v>8947034</v>
      </c>
      <c r="G57" s="56">
        <v>8947034</v>
      </c>
      <c r="H57" s="57"/>
      <c r="I57" s="56"/>
      <c r="J57" s="57"/>
      <c r="K57" s="38"/>
      <c r="L57" s="31"/>
      <c r="M57" s="83"/>
      <c r="N57" s="57"/>
      <c r="O57" s="83"/>
      <c r="P57" s="57">
        <f>L57</f>
        <v>0</v>
      </c>
      <c r="Q57" s="40">
        <f t="shared" si="12"/>
        <v>8947034</v>
      </c>
      <c r="R57" s="24"/>
      <c r="S57" s="24"/>
    </row>
    <row r="58" spans="1:19" s="32" customFormat="1" ht="56.25" hidden="1" customHeight="1">
      <c r="A58" s="65"/>
      <c r="B58" s="84" t="s">
        <v>267</v>
      </c>
      <c r="C58" s="84" t="s">
        <v>268</v>
      </c>
      <c r="D58" s="85" t="s">
        <v>221</v>
      </c>
      <c r="E58" s="123" t="s">
        <v>269</v>
      </c>
      <c r="F58" s="31">
        <f>G58</f>
        <v>3362628</v>
      </c>
      <c r="G58" s="57">
        <f>G60</f>
        <v>3362628</v>
      </c>
      <c r="H58" s="83"/>
      <c r="I58" s="57"/>
      <c r="J58" s="83"/>
      <c r="K58" s="38"/>
      <c r="L58" s="31"/>
      <c r="M58" s="83"/>
      <c r="N58" s="57"/>
      <c r="O58" s="83"/>
      <c r="P58" s="57"/>
      <c r="Q58" s="40">
        <f t="shared" si="12"/>
        <v>3362628</v>
      </c>
      <c r="R58" s="24"/>
      <c r="S58" s="24"/>
    </row>
    <row r="59" spans="1:19" s="32" customFormat="1" ht="18.75" hidden="1" customHeight="1">
      <c r="A59" s="65"/>
      <c r="B59" s="86"/>
      <c r="C59" s="84"/>
      <c r="D59" s="85"/>
      <c r="E59" s="124" t="s">
        <v>270</v>
      </c>
      <c r="F59" s="31"/>
      <c r="G59" s="57"/>
      <c r="H59" s="83"/>
      <c r="I59" s="57"/>
      <c r="J59" s="83"/>
      <c r="K59" s="38"/>
      <c r="L59" s="31"/>
      <c r="M59" s="83"/>
      <c r="N59" s="57"/>
      <c r="O59" s="83"/>
      <c r="P59" s="57"/>
      <c r="Q59" s="40"/>
      <c r="R59" s="24"/>
      <c r="S59" s="24"/>
    </row>
    <row r="60" spans="1:19" s="32" customFormat="1" ht="112.5" hidden="1" customHeight="1">
      <c r="A60" s="65"/>
      <c r="B60" s="86"/>
      <c r="C60" s="84"/>
      <c r="D60" s="85"/>
      <c r="E60" s="124" t="s">
        <v>271</v>
      </c>
      <c r="F60" s="31">
        <f>G60</f>
        <v>3362628</v>
      </c>
      <c r="G60" s="57">
        <v>3362628</v>
      </c>
      <c r="H60" s="83"/>
      <c r="I60" s="57"/>
      <c r="J60" s="83"/>
      <c r="K60" s="38"/>
      <c r="L60" s="31"/>
      <c r="M60" s="83"/>
      <c r="N60" s="57"/>
      <c r="O60" s="83"/>
      <c r="P60" s="57"/>
      <c r="Q60" s="38">
        <f>F60</f>
        <v>3362628</v>
      </c>
      <c r="R60" s="24"/>
      <c r="S60" s="24"/>
    </row>
    <row r="61" spans="1:19" s="32" customFormat="1" ht="37.5" hidden="1" customHeight="1">
      <c r="A61" s="65"/>
      <c r="B61" s="87" t="s">
        <v>228</v>
      </c>
      <c r="C61" s="88">
        <v>2152</v>
      </c>
      <c r="D61" s="87" t="s">
        <v>221</v>
      </c>
      <c r="E61" s="76" t="s">
        <v>229</v>
      </c>
      <c r="F61" s="31">
        <f t="shared" si="11"/>
        <v>224224</v>
      </c>
      <c r="G61" s="57">
        <v>224224</v>
      </c>
      <c r="H61" s="83"/>
      <c r="I61" s="57"/>
      <c r="J61" s="83"/>
      <c r="K61" s="38"/>
      <c r="L61" s="31"/>
      <c r="M61" s="83"/>
      <c r="N61" s="57"/>
      <c r="O61" s="83"/>
      <c r="P61" s="57">
        <f>L61</f>
        <v>0</v>
      </c>
      <c r="Q61" s="40">
        <f t="shared" si="12"/>
        <v>224224</v>
      </c>
      <c r="R61" s="24"/>
      <c r="S61" s="24"/>
    </row>
    <row r="62" spans="1:19" s="32" customFormat="1" ht="18.75" hidden="1" customHeight="1">
      <c r="A62" s="65"/>
      <c r="B62" s="132" t="s">
        <v>297</v>
      </c>
      <c r="C62" s="133">
        <v>7130</v>
      </c>
      <c r="D62" s="131" t="s">
        <v>33</v>
      </c>
      <c r="E62" s="76" t="s">
        <v>298</v>
      </c>
      <c r="F62" s="31">
        <f>G62</f>
        <v>50000</v>
      </c>
      <c r="G62" s="57">
        <v>50000</v>
      </c>
      <c r="H62" s="83"/>
      <c r="I62" s="57"/>
      <c r="J62" s="83"/>
      <c r="K62" s="38"/>
      <c r="L62" s="31"/>
      <c r="M62" s="83"/>
      <c r="N62" s="57"/>
      <c r="O62" s="83"/>
      <c r="P62" s="57"/>
      <c r="Q62" s="40">
        <f t="shared" si="12"/>
        <v>50000</v>
      </c>
      <c r="R62" s="24"/>
      <c r="S62" s="24"/>
    </row>
    <row r="63" spans="1:19" s="32" customFormat="1" ht="31.5" hidden="1" customHeight="1">
      <c r="A63" s="65"/>
      <c r="B63" s="33" t="s">
        <v>230</v>
      </c>
      <c r="C63" s="66">
        <v>7322</v>
      </c>
      <c r="D63" s="27" t="s">
        <v>32</v>
      </c>
      <c r="E63" s="76" t="s">
        <v>231</v>
      </c>
      <c r="F63" s="31"/>
      <c r="G63" s="57"/>
      <c r="H63" s="83"/>
      <c r="I63" s="57"/>
      <c r="J63" s="83"/>
      <c r="K63" s="38">
        <f>L63</f>
        <v>10308389</v>
      </c>
      <c r="L63" s="31">
        <v>10308389</v>
      </c>
      <c r="M63" s="83"/>
      <c r="N63" s="57"/>
      <c r="O63" s="83"/>
      <c r="P63" s="57">
        <f>L63</f>
        <v>10308389</v>
      </c>
      <c r="Q63" s="40">
        <f>F63+K63</f>
        <v>10308389</v>
      </c>
      <c r="R63" s="24"/>
      <c r="S63" s="24"/>
    </row>
    <row r="64" spans="1:19" s="25" customFormat="1" ht="56.25" hidden="1" customHeight="1">
      <c r="A64" s="68"/>
      <c r="B64" s="89" t="s">
        <v>150</v>
      </c>
      <c r="C64" s="70"/>
      <c r="D64" s="69"/>
      <c r="E64" s="90" t="s">
        <v>40</v>
      </c>
      <c r="F64" s="142">
        <f>F65</f>
        <v>38920976.210000001</v>
      </c>
      <c r="G64" s="142">
        <f t="shared" ref="G64:P64" si="13">G65</f>
        <v>38920976.210000001</v>
      </c>
      <c r="H64" s="142">
        <f t="shared" si="13"/>
        <v>18611676.41</v>
      </c>
      <c r="I64" s="142">
        <f t="shared" si="13"/>
        <v>738672.92999999993</v>
      </c>
      <c r="J64" s="72">
        <f t="shared" si="13"/>
        <v>0</v>
      </c>
      <c r="K64" s="72">
        <f t="shared" si="13"/>
        <v>52196</v>
      </c>
      <c r="L64" s="72">
        <f t="shared" si="13"/>
        <v>0</v>
      </c>
      <c r="M64" s="72">
        <f t="shared" si="13"/>
        <v>52196</v>
      </c>
      <c r="N64" s="72">
        <f t="shared" si="13"/>
        <v>37224</v>
      </c>
      <c r="O64" s="72">
        <f t="shared" si="13"/>
        <v>4360</v>
      </c>
      <c r="P64" s="72">
        <f t="shared" si="13"/>
        <v>0</v>
      </c>
      <c r="Q64" s="127">
        <f t="shared" si="12"/>
        <v>38973172.210000001</v>
      </c>
      <c r="R64" s="24"/>
      <c r="S64" s="24"/>
    </row>
    <row r="65" spans="1:19" s="32" customFormat="1" ht="36.75" hidden="1" customHeight="1">
      <c r="A65" s="65"/>
      <c r="B65" s="33" t="s">
        <v>151</v>
      </c>
      <c r="C65" s="28"/>
      <c r="D65" s="27"/>
      <c r="E65" s="91" t="s">
        <v>40</v>
      </c>
      <c r="F65" s="42">
        <f>F66+F67+F69+F70+F71+F72+F73+F76+F78+F79+F80+F81+F83+F84+F77+F82+F68</f>
        <v>38920976.210000001</v>
      </c>
      <c r="G65" s="42">
        <f t="shared" ref="G65:Q65" si="14">G66+G67+G69+G70+G71+G72+G73+G76+G78+G79+G80+G81+G83+G84+G77+G82+G68</f>
        <v>38920976.210000001</v>
      </c>
      <c r="H65" s="42">
        <f t="shared" si="14"/>
        <v>18611676.41</v>
      </c>
      <c r="I65" s="42">
        <f t="shared" si="14"/>
        <v>738672.92999999993</v>
      </c>
      <c r="J65" s="31">
        <f t="shared" si="14"/>
        <v>0</v>
      </c>
      <c r="K65" s="31">
        <f t="shared" si="14"/>
        <v>52196</v>
      </c>
      <c r="L65" s="31">
        <f t="shared" si="14"/>
        <v>0</v>
      </c>
      <c r="M65" s="31">
        <f t="shared" si="14"/>
        <v>52196</v>
      </c>
      <c r="N65" s="31">
        <f t="shared" si="14"/>
        <v>37224</v>
      </c>
      <c r="O65" s="31">
        <f t="shared" si="14"/>
        <v>4360</v>
      </c>
      <c r="P65" s="31">
        <f t="shared" si="14"/>
        <v>0</v>
      </c>
      <c r="Q65" s="42">
        <f t="shared" si="14"/>
        <v>38973172.210000001</v>
      </c>
      <c r="R65" s="24"/>
      <c r="S65" s="24"/>
    </row>
    <row r="66" spans="1:19" s="32" customFormat="1" ht="62.25" hidden="1" customHeight="1">
      <c r="A66" s="65"/>
      <c r="B66" s="33" t="s">
        <v>118</v>
      </c>
      <c r="C66" s="34" t="s">
        <v>100</v>
      </c>
      <c r="D66" s="27" t="s">
        <v>8</v>
      </c>
      <c r="E66" s="30" t="s">
        <v>281</v>
      </c>
      <c r="F66" s="31">
        <f t="shared" ref="F66:F76" si="15">G66</f>
        <v>14088411</v>
      </c>
      <c r="G66" s="56">
        <v>14088411</v>
      </c>
      <c r="H66" s="57">
        <v>10853640</v>
      </c>
      <c r="I66" s="56">
        <v>257549</v>
      </c>
      <c r="J66" s="57"/>
      <c r="K66" s="36"/>
      <c r="L66" s="38"/>
      <c r="M66" s="57"/>
      <c r="N66" s="56"/>
      <c r="O66" s="57"/>
      <c r="P66" s="56"/>
      <c r="Q66" s="40">
        <f t="shared" si="12"/>
        <v>14088411</v>
      </c>
      <c r="R66" s="24"/>
      <c r="S66" s="24"/>
    </row>
    <row r="67" spans="1:19" s="32" customFormat="1" ht="56.25" hidden="1" customHeight="1">
      <c r="A67" s="65"/>
      <c r="B67" s="33" t="s">
        <v>119</v>
      </c>
      <c r="C67" s="34" t="s">
        <v>141</v>
      </c>
      <c r="D67" s="27" t="s">
        <v>149</v>
      </c>
      <c r="E67" s="35" t="s">
        <v>109</v>
      </c>
      <c r="F67" s="31">
        <f t="shared" si="15"/>
        <v>39007</v>
      </c>
      <c r="G67" s="56">
        <v>39007</v>
      </c>
      <c r="H67" s="57"/>
      <c r="I67" s="56"/>
      <c r="J67" s="57"/>
      <c r="K67" s="36"/>
      <c r="L67" s="38"/>
      <c r="M67" s="57"/>
      <c r="N67" s="56"/>
      <c r="O67" s="57"/>
      <c r="P67" s="56"/>
      <c r="Q67" s="40">
        <f t="shared" si="12"/>
        <v>39007</v>
      </c>
      <c r="R67" s="24"/>
      <c r="S67" s="24"/>
    </row>
    <row r="68" spans="1:19" s="32" customFormat="1" ht="37.5" hidden="1" customHeight="1">
      <c r="A68" s="65"/>
      <c r="B68" s="33" t="s">
        <v>299</v>
      </c>
      <c r="C68" s="34" t="s">
        <v>44</v>
      </c>
      <c r="D68" s="27" t="s">
        <v>28</v>
      </c>
      <c r="E68" s="35" t="s">
        <v>210</v>
      </c>
      <c r="F68" s="31">
        <f>G68</f>
        <v>166498</v>
      </c>
      <c r="G68" s="56">
        <v>166498</v>
      </c>
      <c r="H68" s="57"/>
      <c r="I68" s="56"/>
      <c r="J68" s="57"/>
      <c r="K68" s="36"/>
      <c r="L68" s="38"/>
      <c r="M68" s="57"/>
      <c r="N68" s="56"/>
      <c r="O68" s="57"/>
      <c r="P68" s="56"/>
      <c r="Q68" s="40">
        <f t="shared" si="12"/>
        <v>166498</v>
      </c>
      <c r="R68" s="24"/>
      <c r="S68" s="24"/>
    </row>
    <row r="69" spans="1:19" s="32" customFormat="1" ht="56.25" hidden="1" customHeight="1">
      <c r="A69" s="65"/>
      <c r="B69" s="33" t="s">
        <v>133</v>
      </c>
      <c r="C69" s="67" t="s">
        <v>45</v>
      </c>
      <c r="D69" s="27" t="s">
        <v>36</v>
      </c>
      <c r="E69" s="92" t="s">
        <v>134</v>
      </c>
      <c r="F69" s="31">
        <f t="shared" si="15"/>
        <v>182900</v>
      </c>
      <c r="G69" s="56">
        <v>182900</v>
      </c>
      <c r="H69" s="57"/>
      <c r="I69" s="56"/>
      <c r="J69" s="57"/>
      <c r="K69" s="36"/>
      <c r="L69" s="57"/>
      <c r="M69" s="57"/>
      <c r="N69" s="56"/>
      <c r="O69" s="57"/>
      <c r="P69" s="56"/>
      <c r="Q69" s="40">
        <f t="shared" si="12"/>
        <v>182900</v>
      </c>
      <c r="R69" s="24"/>
      <c r="S69" s="24"/>
    </row>
    <row r="70" spans="1:19" s="32" customFormat="1" ht="37.5" hidden="1" customHeight="1">
      <c r="A70" s="65"/>
      <c r="B70" s="33" t="s">
        <v>137</v>
      </c>
      <c r="C70" s="67" t="s">
        <v>136</v>
      </c>
      <c r="D70" s="27" t="s">
        <v>43</v>
      </c>
      <c r="E70" s="92" t="s">
        <v>167</v>
      </c>
      <c r="F70" s="31">
        <f t="shared" si="15"/>
        <v>4000</v>
      </c>
      <c r="G70" s="56">
        <v>4000</v>
      </c>
      <c r="H70" s="57"/>
      <c r="I70" s="56"/>
      <c r="J70" s="57"/>
      <c r="K70" s="36"/>
      <c r="L70" s="38"/>
      <c r="M70" s="57"/>
      <c r="N70" s="56"/>
      <c r="O70" s="57"/>
      <c r="P70" s="56"/>
      <c r="Q70" s="40">
        <f t="shared" si="12"/>
        <v>4000</v>
      </c>
      <c r="R70" s="24"/>
      <c r="S70" s="24"/>
    </row>
    <row r="71" spans="1:19" s="32" customFormat="1" ht="56.25" hidden="1" customHeight="1">
      <c r="A71" s="65"/>
      <c r="B71" s="33" t="s">
        <v>135</v>
      </c>
      <c r="C71" s="67" t="s">
        <v>46</v>
      </c>
      <c r="D71" s="27" t="s">
        <v>43</v>
      </c>
      <c r="E71" s="92" t="s">
        <v>48</v>
      </c>
      <c r="F71" s="31">
        <f t="shared" si="15"/>
        <v>5212100</v>
      </c>
      <c r="G71" s="56">
        <v>5212100</v>
      </c>
      <c r="H71" s="57"/>
      <c r="I71" s="56"/>
      <c r="J71" s="57"/>
      <c r="K71" s="36"/>
      <c r="L71" s="38"/>
      <c r="M71" s="57"/>
      <c r="N71" s="56"/>
      <c r="O71" s="57"/>
      <c r="P71" s="56"/>
      <c r="Q71" s="40">
        <f t="shared" si="12"/>
        <v>5212100</v>
      </c>
      <c r="R71" s="24"/>
      <c r="S71" s="24"/>
    </row>
    <row r="72" spans="1:19" s="32" customFormat="1" ht="56.25" hidden="1" customHeight="1">
      <c r="A72" s="65"/>
      <c r="B72" s="33" t="s">
        <v>138</v>
      </c>
      <c r="C72" s="67" t="s">
        <v>47</v>
      </c>
      <c r="D72" s="27" t="s">
        <v>43</v>
      </c>
      <c r="E72" s="92" t="s">
        <v>49</v>
      </c>
      <c r="F72" s="31">
        <f t="shared" si="15"/>
        <v>400600</v>
      </c>
      <c r="G72" s="56">
        <v>400600</v>
      </c>
      <c r="H72" s="57"/>
      <c r="I72" s="56"/>
      <c r="J72" s="57"/>
      <c r="K72" s="36"/>
      <c r="L72" s="38"/>
      <c r="M72" s="57"/>
      <c r="N72" s="56"/>
      <c r="O72" s="57"/>
      <c r="P72" s="56"/>
      <c r="Q72" s="40">
        <f t="shared" si="12"/>
        <v>400600</v>
      </c>
      <c r="R72" s="24"/>
      <c r="S72" s="24"/>
    </row>
    <row r="73" spans="1:19" s="32" customFormat="1" ht="55.15" hidden="1" customHeight="1">
      <c r="A73" s="65"/>
      <c r="B73" s="33" t="s">
        <v>275</v>
      </c>
      <c r="C73" s="67" t="s">
        <v>276</v>
      </c>
      <c r="D73" s="27" t="s">
        <v>43</v>
      </c>
      <c r="E73" s="92" t="s">
        <v>278</v>
      </c>
      <c r="F73" s="31">
        <f>F75</f>
        <v>80191</v>
      </c>
      <c r="G73" s="56">
        <f>G75</f>
        <v>80191</v>
      </c>
      <c r="H73" s="57"/>
      <c r="I73" s="56"/>
      <c r="J73" s="57"/>
      <c r="K73" s="36"/>
      <c r="L73" s="38"/>
      <c r="M73" s="57"/>
      <c r="N73" s="56"/>
      <c r="O73" s="57"/>
      <c r="P73" s="56"/>
      <c r="Q73" s="40">
        <f>Q75</f>
        <v>80191</v>
      </c>
      <c r="R73" s="24"/>
      <c r="S73" s="24"/>
    </row>
    <row r="74" spans="1:19" s="32" customFormat="1" ht="22.15" hidden="1" customHeight="1">
      <c r="A74" s="65"/>
      <c r="B74" s="33"/>
      <c r="C74" s="67"/>
      <c r="D74" s="27"/>
      <c r="E74" s="92" t="s">
        <v>270</v>
      </c>
      <c r="F74" s="31"/>
      <c r="G74" s="56"/>
      <c r="H74" s="57"/>
      <c r="I74" s="56"/>
      <c r="J74" s="57"/>
      <c r="K74" s="36"/>
      <c r="L74" s="38"/>
      <c r="M74" s="57"/>
      <c r="N74" s="56"/>
      <c r="O74" s="57"/>
      <c r="P74" s="56"/>
      <c r="Q74" s="40"/>
      <c r="R74" s="24"/>
      <c r="S74" s="24"/>
    </row>
    <row r="75" spans="1:19" s="32" customFormat="1" ht="80.25" hidden="1" customHeight="1">
      <c r="A75" s="65"/>
      <c r="B75" s="33"/>
      <c r="C75" s="67"/>
      <c r="D75" s="27"/>
      <c r="E75" s="92" t="s">
        <v>277</v>
      </c>
      <c r="F75" s="31">
        <f>G75</f>
        <v>80191</v>
      </c>
      <c r="G75" s="56">
        <v>80191</v>
      </c>
      <c r="H75" s="57"/>
      <c r="I75" s="56"/>
      <c r="J75" s="57"/>
      <c r="K75" s="36"/>
      <c r="L75" s="38"/>
      <c r="M75" s="57"/>
      <c r="N75" s="56"/>
      <c r="O75" s="57"/>
      <c r="P75" s="56"/>
      <c r="Q75" s="40">
        <v>80191</v>
      </c>
      <c r="R75" s="24"/>
      <c r="S75" s="24"/>
    </row>
    <row r="76" spans="1:19" s="32" customFormat="1" ht="93.75" hidden="1" customHeight="1">
      <c r="A76" s="65"/>
      <c r="B76" s="27" t="s">
        <v>89</v>
      </c>
      <c r="C76" s="66">
        <v>3104</v>
      </c>
      <c r="D76" s="27" t="s">
        <v>37</v>
      </c>
      <c r="E76" s="30" t="s">
        <v>169</v>
      </c>
      <c r="F76" s="31">
        <f t="shared" si="15"/>
        <v>9062932</v>
      </c>
      <c r="G76" s="56">
        <v>9062932</v>
      </c>
      <c r="H76" s="57">
        <v>6553139</v>
      </c>
      <c r="I76" s="56">
        <v>441074</v>
      </c>
      <c r="J76" s="58"/>
      <c r="K76" s="36">
        <f>M76+P76</f>
        <v>52196</v>
      </c>
      <c r="L76" s="38"/>
      <c r="M76" s="57">
        <v>52196</v>
      </c>
      <c r="N76" s="56">
        <v>37224</v>
      </c>
      <c r="O76" s="57">
        <v>4360</v>
      </c>
      <c r="P76" s="56"/>
      <c r="Q76" s="40">
        <f t="shared" ref="Q76:Q85" si="16">F76+K76</f>
        <v>9115128</v>
      </c>
      <c r="R76" s="24"/>
      <c r="S76" s="24"/>
    </row>
    <row r="77" spans="1:19" s="32" customFormat="1" ht="37.5" hidden="1" customHeight="1">
      <c r="A77" s="65"/>
      <c r="B77" s="27" t="s">
        <v>300</v>
      </c>
      <c r="C77" s="66">
        <v>3121</v>
      </c>
      <c r="D77" s="27" t="s">
        <v>13</v>
      </c>
      <c r="E77" s="30" t="s">
        <v>280</v>
      </c>
      <c r="F77" s="42">
        <f>G77</f>
        <v>978374.77</v>
      </c>
      <c r="G77" s="94">
        <v>978374.77</v>
      </c>
      <c r="H77" s="58">
        <v>747387.41</v>
      </c>
      <c r="I77" s="94">
        <v>11820.72</v>
      </c>
      <c r="J77" s="58"/>
      <c r="K77" s="43"/>
      <c r="L77" s="39"/>
      <c r="M77" s="58"/>
      <c r="N77" s="94"/>
      <c r="O77" s="58"/>
      <c r="P77" s="94"/>
      <c r="Q77" s="127">
        <f t="shared" si="16"/>
        <v>978374.77</v>
      </c>
      <c r="R77" s="24"/>
      <c r="S77" s="24"/>
    </row>
    <row r="78" spans="1:19" s="32" customFormat="1" ht="123.75" hidden="1" customHeight="1">
      <c r="A78" s="65"/>
      <c r="B78" s="27" t="s">
        <v>161</v>
      </c>
      <c r="C78" s="66">
        <v>3160</v>
      </c>
      <c r="D78" s="27" t="s">
        <v>38</v>
      </c>
      <c r="E78" s="93" t="s">
        <v>181</v>
      </c>
      <c r="F78" s="31">
        <f t="shared" ref="F78:F84" si="17">G78</f>
        <v>1191400</v>
      </c>
      <c r="G78" s="38">
        <v>1191400</v>
      </c>
      <c r="H78" s="38"/>
      <c r="I78" s="38"/>
      <c r="J78" s="39"/>
      <c r="K78" s="41"/>
      <c r="L78" s="39"/>
      <c r="M78" s="39"/>
      <c r="N78" s="39"/>
      <c r="O78" s="39"/>
      <c r="P78" s="41"/>
      <c r="Q78" s="40">
        <f t="shared" si="16"/>
        <v>1191400</v>
      </c>
      <c r="R78" s="24"/>
      <c r="S78" s="24"/>
    </row>
    <row r="79" spans="1:19" s="32" customFormat="1" ht="37.5" hidden="1" customHeight="1">
      <c r="A79" s="65"/>
      <c r="B79" s="27" t="s">
        <v>182</v>
      </c>
      <c r="C79" s="66">
        <v>3191</v>
      </c>
      <c r="D79" s="27" t="s">
        <v>36</v>
      </c>
      <c r="E79" s="30" t="s">
        <v>58</v>
      </c>
      <c r="F79" s="31">
        <f t="shared" si="17"/>
        <v>324015</v>
      </c>
      <c r="G79" s="56">
        <v>324015</v>
      </c>
      <c r="H79" s="57"/>
      <c r="I79" s="56"/>
      <c r="J79" s="57"/>
      <c r="K79" s="36"/>
      <c r="L79" s="38"/>
      <c r="M79" s="57"/>
      <c r="N79" s="56"/>
      <c r="O79" s="57"/>
      <c r="P79" s="56"/>
      <c r="Q79" s="40">
        <f t="shared" si="16"/>
        <v>324015</v>
      </c>
      <c r="R79" s="24"/>
      <c r="S79" s="24"/>
    </row>
    <row r="80" spans="1:19" s="32" customFormat="1" ht="75" hidden="1" customHeight="1">
      <c r="A80" s="65"/>
      <c r="B80" s="27" t="s">
        <v>183</v>
      </c>
      <c r="C80" s="66">
        <v>3192</v>
      </c>
      <c r="D80" s="27" t="s">
        <v>36</v>
      </c>
      <c r="E80" s="30" t="s">
        <v>279</v>
      </c>
      <c r="F80" s="31">
        <f t="shared" si="17"/>
        <v>152137</v>
      </c>
      <c r="G80" s="56">
        <v>152137</v>
      </c>
      <c r="H80" s="57"/>
      <c r="I80" s="56"/>
      <c r="J80" s="57"/>
      <c r="K80" s="36"/>
      <c r="L80" s="38"/>
      <c r="M80" s="57"/>
      <c r="N80" s="56"/>
      <c r="O80" s="59"/>
      <c r="P80" s="57"/>
      <c r="Q80" s="40">
        <f t="shared" si="16"/>
        <v>152137</v>
      </c>
      <c r="R80" s="24"/>
      <c r="S80" s="24"/>
    </row>
    <row r="81" spans="1:19" s="32" customFormat="1" ht="37.5" hidden="1" customHeight="1">
      <c r="A81" s="65"/>
      <c r="B81" s="33" t="s">
        <v>188</v>
      </c>
      <c r="C81" s="66">
        <v>3210</v>
      </c>
      <c r="D81" s="27" t="s">
        <v>62</v>
      </c>
      <c r="E81" s="30" t="s">
        <v>59</v>
      </c>
      <c r="F81" s="31">
        <f t="shared" si="17"/>
        <v>0</v>
      </c>
      <c r="G81" s="56">
        <v>0</v>
      </c>
      <c r="H81" s="57"/>
      <c r="I81" s="56"/>
      <c r="J81" s="58"/>
      <c r="K81" s="43"/>
      <c r="L81" s="39"/>
      <c r="M81" s="58"/>
      <c r="N81" s="94"/>
      <c r="O81" s="134"/>
      <c r="P81" s="58"/>
      <c r="Q81" s="40">
        <f t="shared" si="16"/>
        <v>0</v>
      </c>
      <c r="R81" s="24"/>
      <c r="S81" s="24"/>
    </row>
    <row r="82" spans="1:19" s="32" customFormat="1" ht="72" hidden="1" customHeight="1">
      <c r="A82" s="65"/>
      <c r="B82" s="33" t="s">
        <v>301</v>
      </c>
      <c r="C82" s="66">
        <v>3241</v>
      </c>
      <c r="D82" s="27" t="s">
        <v>172</v>
      </c>
      <c r="E82" s="30" t="s">
        <v>312</v>
      </c>
      <c r="F82" s="42">
        <f>G82</f>
        <v>825126.44</v>
      </c>
      <c r="G82" s="94">
        <f>810126.44+15000</f>
        <v>825126.44</v>
      </c>
      <c r="H82" s="57">
        <v>457510</v>
      </c>
      <c r="I82" s="94">
        <v>28229.21</v>
      </c>
      <c r="J82" s="58"/>
      <c r="K82" s="43"/>
      <c r="L82" s="39"/>
      <c r="M82" s="58"/>
      <c r="N82" s="94"/>
      <c r="O82" s="134"/>
      <c r="P82" s="58"/>
      <c r="Q82" s="127">
        <f t="shared" si="16"/>
        <v>825126.44</v>
      </c>
      <c r="R82" s="24"/>
      <c r="S82" s="24"/>
    </row>
    <row r="83" spans="1:19" s="32" customFormat="1" ht="37.5" hidden="1" customHeight="1">
      <c r="A83" s="65"/>
      <c r="B83" s="27" t="s">
        <v>184</v>
      </c>
      <c r="C83" s="66">
        <v>3242</v>
      </c>
      <c r="D83" s="27" t="s">
        <v>172</v>
      </c>
      <c r="E83" s="30" t="s">
        <v>185</v>
      </c>
      <c r="F83" s="31">
        <f t="shared" si="17"/>
        <v>6135116</v>
      </c>
      <c r="G83" s="56">
        <v>6135116</v>
      </c>
      <c r="H83" s="57"/>
      <c r="I83" s="56"/>
      <c r="J83" s="57"/>
      <c r="K83" s="36"/>
      <c r="L83" s="38"/>
      <c r="M83" s="57"/>
      <c r="N83" s="59"/>
      <c r="O83" s="59"/>
      <c r="P83" s="57"/>
      <c r="Q83" s="40">
        <f t="shared" si="16"/>
        <v>6135116</v>
      </c>
      <c r="R83" s="24"/>
      <c r="S83" s="24"/>
    </row>
    <row r="84" spans="1:19" s="32" customFormat="1" ht="18.75" hidden="1" customHeight="1">
      <c r="A84" s="65"/>
      <c r="B84" s="27" t="s">
        <v>211</v>
      </c>
      <c r="C84" s="66">
        <v>7413</v>
      </c>
      <c r="D84" s="27" t="s">
        <v>212</v>
      </c>
      <c r="E84" s="30" t="s">
        <v>213</v>
      </c>
      <c r="F84" s="31">
        <f t="shared" si="17"/>
        <v>78168</v>
      </c>
      <c r="G84" s="56">
        <v>78168</v>
      </c>
      <c r="H84" s="57"/>
      <c r="I84" s="56"/>
      <c r="J84" s="57"/>
      <c r="K84" s="36"/>
      <c r="L84" s="38"/>
      <c r="M84" s="57"/>
      <c r="N84" s="59"/>
      <c r="O84" s="59"/>
      <c r="P84" s="57"/>
      <c r="Q84" s="40">
        <f t="shared" si="16"/>
        <v>78168</v>
      </c>
      <c r="R84" s="24"/>
      <c r="S84" s="24"/>
    </row>
    <row r="85" spans="1:19" s="25" customFormat="1" ht="37.5" hidden="1" customHeight="1">
      <c r="A85" s="68"/>
      <c r="B85" s="89" t="s">
        <v>121</v>
      </c>
      <c r="C85" s="95"/>
      <c r="D85" s="69"/>
      <c r="E85" s="90" t="s">
        <v>41</v>
      </c>
      <c r="F85" s="72">
        <f>F86</f>
        <v>4593379</v>
      </c>
      <c r="G85" s="72">
        <f t="shared" ref="G85:P85" si="18">G86</f>
        <v>4593379</v>
      </c>
      <c r="H85" s="72">
        <f t="shared" si="18"/>
        <v>2554505</v>
      </c>
      <c r="I85" s="72">
        <f t="shared" si="18"/>
        <v>991098</v>
      </c>
      <c r="J85" s="72">
        <f t="shared" si="18"/>
        <v>0</v>
      </c>
      <c r="K85" s="72">
        <f t="shared" si="18"/>
        <v>66787</v>
      </c>
      <c r="L85" s="72">
        <f t="shared" si="18"/>
        <v>0</v>
      </c>
      <c r="M85" s="72">
        <f t="shared" si="18"/>
        <v>66787</v>
      </c>
      <c r="N85" s="72">
        <f t="shared" si="18"/>
        <v>0</v>
      </c>
      <c r="O85" s="72">
        <f t="shared" si="18"/>
        <v>0</v>
      </c>
      <c r="P85" s="72">
        <f t="shared" si="18"/>
        <v>0</v>
      </c>
      <c r="Q85" s="40">
        <f t="shared" si="16"/>
        <v>4660166</v>
      </c>
      <c r="R85" s="24"/>
      <c r="S85" s="24"/>
    </row>
    <row r="86" spans="1:19" s="32" customFormat="1" ht="37.5" hidden="1" customHeight="1">
      <c r="A86" s="65"/>
      <c r="B86" s="33" t="s">
        <v>122</v>
      </c>
      <c r="C86" s="96"/>
      <c r="D86" s="27"/>
      <c r="E86" s="30" t="s">
        <v>41</v>
      </c>
      <c r="F86" s="31">
        <f>F87+F88+F90+F89</f>
        <v>4593379</v>
      </c>
      <c r="G86" s="31">
        <f t="shared" ref="G86:M86" si="19">G87+G88+G90+G89</f>
        <v>4593379</v>
      </c>
      <c r="H86" s="31">
        <f t="shared" si="19"/>
        <v>2554505</v>
      </c>
      <c r="I86" s="31">
        <f t="shared" si="19"/>
        <v>991098</v>
      </c>
      <c r="J86" s="31">
        <f t="shared" si="19"/>
        <v>0</v>
      </c>
      <c r="K86" s="31">
        <f t="shared" si="19"/>
        <v>66787</v>
      </c>
      <c r="L86" s="31">
        <f t="shared" si="19"/>
        <v>0</v>
      </c>
      <c r="M86" s="31">
        <f t="shared" si="19"/>
        <v>66787</v>
      </c>
      <c r="N86" s="31">
        <f>N87+N88+N90+N89</f>
        <v>0</v>
      </c>
      <c r="O86" s="31">
        <f>O87+O88+O90+O89</f>
        <v>0</v>
      </c>
      <c r="P86" s="31">
        <f>P87+P88+P90+P89</f>
        <v>0</v>
      </c>
      <c r="Q86" s="31">
        <f>SUM(Q87:Q90)</f>
        <v>4660166</v>
      </c>
      <c r="R86" s="24"/>
      <c r="S86" s="24"/>
    </row>
    <row r="87" spans="1:19" s="32" customFormat="1" ht="78" hidden="1" customHeight="1">
      <c r="A87" s="65"/>
      <c r="B87" s="33" t="s">
        <v>120</v>
      </c>
      <c r="C87" s="67" t="s">
        <v>100</v>
      </c>
      <c r="D87" s="27" t="s">
        <v>8</v>
      </c>
      <c r="E87" s="30" t="s">
        <v>282</v>
      </c>
      <c r="F87" s="31">
        <f>G87</f>
        <v>2246767</v>
      </c>
      <c r="G87" s="56">
        <v>2246767</v>
      </c>
      <c r="H87" s="57">
        <v>1694319</v>
      </c>
      <c r="I87" s="56">
        <v>42511</v>
      </c>
      <c r="J87" s="57"/>
      <c r="K87" s="36"/>
      <c r="L87" s="38"/>
      <c r="M87" s="57"/>
      <c r="N87" s="56"/>
      <c r="O87" s="57"/>
      <c r="P87" s="56"/>
      <c r="Q87" s="40">
        <f>F87+K87</f>
        <v>2246767</v>
      </c>
      <c r="R87" s="24"/>
      <c r="S87" s="24"/>
    </row>
    <row r="88" spans="1:19" s="32" customFormat="1" ht="56.25" hidden="1" customHeight="1">
      <c r="A88" s="65"/>
      <c r="B88" s="33" t="s">
        <v>140</v>
      </c>
      <c r="C88" s="67" t="s">
        <v>141</v>
      </c>
      <c r="D88" s="27" t="s">
        <v>149</v>
      </c>
      <c r="E88" s="35" t="s">
        <v>109</v>
      </c>
      <c r="F88" s="31">
        <f>G88</f>
        <v>19150</v>
      </c>
      <c r="G88" s="56">
        <v>19150</v>
      </c>
      <c r="H88" s="57"/>
      <c r="I88" s="56"/>
      <c r="J88" s="57"/>
      <c r="K88" s="36"/>
      <c r="L88" s="38"/>
      <c r="M88" s="57"/>
      <c r="N88" s="56"/>
      <c r="O88" s="57"/>
      <c r="P88" s="56"/>
      <c r="Q88" s="40">
        <f>F88+K88</f>
        <v>19150</v>
      </c>
      <c r="R88" s="24"/>
      <c r="S88" s="24"/>
    </row>
    <row r="89" spans="1:19" s="32" customFormat="1" ht="82.15" hidden="1" customHeight="1">
      <c r="A89" s="65"/>
      <c r="B89" s="33" t="s">
        <v>316</v>
      </c>
      <c r="C89" s="67" t="s">
        <v>317</v>
      </c>
      <c r="D89" s="27" t="s">
        <v>13</v>
      </c>
      <c r="E89" s="35" t="s">
        <v>318</v>
      </c>
      <c r="F89" s="31">
        <f>G89</f>
        <v>2327462</v>
      </c>
      <c r="G89" s="56">
        <v>2327462</v>
      </c>
      <c r="H89" s="57">
        <v>860186</v>
      </c>
      <c r="I89" s="56">
        <v>948587</v>
      </c>
      <c r="J89" s="57"/>
      <c r="K89" s="36"/>
      <c r="L89" s="38"/>
      <c r="M89" s="57"/>
      <c r="N89" s="56"/>
      <c r="O89" s="57"/>
      <c r="P89" s="56"/>
      <c r="Q89" s="40">
        <f>F89+K89</f>
        <v>2327462</v>
      </c>
      <c r="R89" s="24"/>
      <c r="S89" s="24"/>
    </row>
    <row r="90" spans="1:19" s="32" customFormat="1" ht="168" hidden="1" customHeight="1">
      <c r="A90" s="65"/>
      <c r="B90" s="33" t="s">
        <v>179</v>
      </c>
      <c r="C90" s="96">
        <v>7691</v>
      </c>
      <c r="D90" s="27" t="s">
        <v>26</v>
      </c>
      <c r="E90" s="30" t="s">
        <v>192</v>
      </c>
      <c r="F90" s="31">
        <f>G90</f>
        <v>0</v>
      </c>
      <c r="G90" s="56"/>
      <c r="H90" s="57"/>
      <c r="I90" s="56"/>
      <c r="J90" s="57"/>
      <c r="K90" s="36">
        <f>M90</f>
        <v>66787</v>
      </c>
      <c r="L90" s="38"/>
      <c r="M90" s="57">
        <v>66787</v>
      </c>
      <c r="N90" s="56"/>
      <c r="O90" s="57"/>
      <c r="P90" s="56"/>
      <c r="Q90" s="40">
        <f>F90+K90</f>
        <v>66787</v>
      </c>
      <c r="R90" s="24"/>
      <c r="S90" s="24"/>
    </row>
    <row r="91" spans="1:19" s="25" customFormat="1" ht="37.5" hidden="1" customHeight="1">
      <c r="A91" s="68"/>
      <c r="B91" s="89" t="s">
        <v>123</v>
      </c>
      <c r="C91" s="97"/>
      <c r="D91" s="69"/>
      <c r="E91" s="90" t="s">
        <v>17</v>
      </c>
      <c r="F91" s="72">
        <f t="shared" ref="F91:F103" si="20">G91</f>
        <v>40994337</v>
      </c>
      <c r="G91" s="72">
        <f>G92</f>
        <v>40994337</v>
      </c>
      <c r="H91" s="72">
        <f t="shared" ref="H91:P91" si="21">H92</f>
        <v>26112939</v>
      </c>
      <c r="I91" s="72">
        <f t="shared" si="21"/>
        <v>2229881</v>
      </c>
      <c r="J91" s="72">
        <f t="shared" si="21"/>
        <v>0</v>
      </c>
      <c r="K91" s="72">
        <f t="shared" si="21"/>
        <v>4413254</v>
      </c>
      <c r="L91" s="72">
        <f t="shared" si="21"/>
        <v>2377193</v>
      </c>
      <c r="M91" s="72">
        <f t="shared" si="21"/>
        <v>1985711</v>
      </c>
      <c r="N91" s="72">
        <f t="shared" si="21"/>
        <v>1176931</v>
      </c>
      <c r="O91" s="72">
        <f t="shared" si="21"/>
        <v>148345</v>
      </c>
      <c r="P91" s="72">
        <f t="shared" si="21"/>
        <v>2427543</v>
      </c>
      <c r="Q91" s="72">
        <f>Q92</f>
        <v>45407591</v>
      </c>
      <c r="R91" s="24"/>
      <c r="S91" s="24"/>
    </row>
    <row r="92" spans="1:19" s="32" customFormat="1" ht="37.5" hidden="1" customHeight="1">
      <c r="A92" s="65"/>
      <c r="B92" s="33" t="s">
        <v>124</v>
      </c>
      <c r="C92" s="67"/>
      <c r="D92" s="27"/>
      <c r="E92" s="30" t="s">
        <v>17</v>
      </c>
      <c r="F92" s="31">
        <f t="shared" si="20"/>
        <v>40994337</v>
      </c>
      <c r="G92" s="31">
        <f>G93+G95+G96+G97+G98+G99+G100+G101+G102+G94</f>
        <v>40994337</v>
      </c>
      <c r="H92" s="31">
        <f>H93+H95+H96+H97+H98+H99+H100+H101+H102</f>
        <v>26112939</v>
      </c>
      <c r="I92" s="31">
        <f>I93+I95+I96+I97+I98+I99+I100+I101+I102</f>
        <v>2229881</v>
      </c>
      <c r="J92" s="31">
        <f>J93+J95+J96+J97+J98+J99+J100+J101+J102</f>
        <v>0</v>
      </c>
      <c r="K92" s="31">
        <f t="shared" ref="K92:P92" si="22">K93+K95+K96+K97+K98+K99+K100+K101+K102+K103</f>
        <v>4413254</v>
      </c>
      <c r="L92" s="31">
        <f t="shared" si="22"/>
        <v>2377193</v>
      </c>
      <c r="M92" s="31">
        <f t="shared" si="22"/>
        <v>1985711</v>
      </c>
      <c r="N92" s="31">
        <f t="shared" si="22"/>
        <v>1176931</v>
      </c>
      <c r="O92" s="31">
        <f t="shared" si="22"/>
        <v>148345</v>
      </c>
      <c r="P92" s="31">
        <f t="shared" si="22"/>
        <v>2427543</v>
      </c>
      <c r="Q92" s="31">
        <f>SUM(Q93:Q103)</f>
        <v>45407591</v>
      </c>
      <c r="R92" s="24"/>
      <c r="S92" s="24"/>
    </row>
    <row r="93" spans="1:19" s="32" customFormat="1" ht="59.25" hidden="1" customHeight="1">
      <c r="A93" s="65"/>
      <c r="B93" s="27" t="s">
        <v>125</v>
      </c>
      <c r="C93" s="34" t="s">
        <v>100</v>
      </c>
      <c r="D93" s="27" t="s">
        <v>8</v>
      </c>
      <c r="E93" s="30" t="s">
        <v>282</v>
      </c>
      <c r="F93" s="31">
        <v>1414096</v>
      </c>
      <c r="G93" s="56">
        <v>1414096</v>
      </c>
      <c r="H93" s="57">
        <v>1084317</v>
      </c>
      <c r="I93" s="56">
        <v>39831</v>
      </c>
      <c r="J93" s="57"/>
      <c r="K93" s="36"/>
      <c r="L93" s="38"/>
      <c r="M93" s="57"/>
      <c r="N93" s="56"/>
      <c r="O93" s="57"/>
      <c r="P93" s="56"/>
      <c r="Q93" s="40">
        <f>F93+J93</f>
        <v>1414096</v>
      </c>
      <c r="R93" s="24"/>
      <c r="S93" s="24"/>
    </row>
    <row r="94" spans="1:19" s="32" customFormat="1" ht="59.25" hidden="1" customHeight="1">
      <c r="A94" s="65"/>
      <c r="B94" s="27" t="s">
        <v>302</v>
      </c>
      <c r="C94" s="34" t="s">
        <v>141</v>
      </c>
      <c r="D94" s="27" t="s">
        <v>28</v>
      </c>
      <c r="E94" s="30" t="s">
        <v>109</v>
      </c>
      <c r="F94" s="31">
        <f>G94</f>
        <v>3600</v>
      </c>
      <c r="G94" s="56">
        <v>3600</v>
      </c>
      <c r="H94" s="57"/>
      <c r="I94" s="56"/>
      <c r="J94" s="57"/>
      <c r="K94" s="36"/>
      <c r="L94" s="38"/>
      <c r="M94" s="57"/>
      <c r="N94" s="56"/>
      <c r="O94" s="57"/>
      <c r="P94" s="56"/>
      <c r="Q94" s="40">
        <f>F94+J94</f>
        <v>3600</v>
      </c>
      <c r="R94" s="24"/>
      <c r="S94" s="24"/>
    </row>
    <row r="95" spans="1:19" s="32" customFormat="1" ht="37.5" hidden="1" customHeight="1">
      <c r="A95" s="65"/>
      <c r="B95" s="33" t="s">
        <v>272</v>
      </c>
      <c r="C95" s="67" t="s">
        <v>273</v>
      </c>
      <c r="D95" s="27" t="s">
        <v>11</v>
      </c>
      <c r="E95" s="30" t="s">
        <v>274</v>
      </c>
      <c r="F95" s="31">
        <f t="shared" si="20"/>
        <v>14482152</v>
      </c>
      <c r="G95" s="56">
        <v>14482152</v>
      </c>
      <c r="H95" s="57">
        <v>10791777</v>
      </c>
      <c r="I95" s="56">
        <v>762135</v>
      </c>
      <c r="J95" s="58"/>
      <c r="K95" s="36">
        <v>1703500</v>
      </c>
      <c r="L95" s="38">
        <v>25000</v>
      </c>
      <c r="M95" s="57">
        <v>1653500</v>
      </c>
      <c r="N95" s="56">
        <v>1168298</v>
      </c>
      <c r="O95" s="57">
        <v>63751</v>
      </c>
      <c r="P95" s="56">
        <v>50000</v>
      </c>
      <c r="Q95" s="40">
        <f t="shared" ref="Q95:Q100" si="23">G95+K95</f>
        <v>16185652</v>
      </c>
      <c r="R95" s="24"/>
      <c r="S95" s="24"/>
    </row>
    <row r="96" spans="1:19" s="32" customFormat="1" ht="18.75" hidden="1" customHeight="1">
      <c r="A96" s="65"/>
      <c r="B96" s="33" t="s">
        <v>74</v>
      </c>
      <c r="C96" s="67" t="s">
        <v>75</v>
      </c>
      <c r="D96" s="27" t="s">
        <v>19</v>
      </c>
      <c r="E96" s="30" t="s">
        <v>76</v>
      </c>
      <c r="F96" s="31">
        <f t="shared" si="20"/>
        <v>3593200</v>
      </c>
      <c r="G96" s="56">
        <v>3593200</v>
      </c>
      <c r="H96" s="57"/>
      <c r="I96" s="56"/>
      <c r="J96" s="57"/>
      <c r="K96" s="36"/>
      <c r="L96" s="38"/>
      <c r="M96" s="57"/>
      <c r="N96" s="56"/>
      <c r="O96" s="57"/>
      <c r="P96" s="56"/>
      <c r="Q96" s="40">
        <f t="shared" si="23"/>
        <v>3593200</v>
      </c>
      <c r="R96" s="24"/>
      <c r="S96" s="24"/>
    </row>
    <row r="97" spans="1:19" s="25" customFormat="1" ht="18.75" hidden="1" customHeight="1">
      <c r="A97" s="68"/>
      <c r="B97" s="33" t="s">
        <v>77</v>
      </c>
      <c r="C97" s="67" t="s">
        <v>20</v>
      </c>
      <c r="D97" s="27" t="s">
        <v>21</v>
      </c>
      <c r="E97" s="30" t="s">
        <v>78</v>
      </c>
      <c r="F97" s="31">
        <f t="shared" si="20"/>
        <v>5645795</v>
      </c>
      <c r="G97" s="56">
        <v>5645795</v>
      </c>
      <c r="H97" s="57">
        <v>3976558</v>
      </c>
      <c r="I97" s="56">
        <v>379252</v>
      </c>
      <c r="J97" s="57"/>
      <c r="K97" s="36">
        <v>90000</v>
      </c>
      <c r="L97" s="38">
        <v>80000</v>
      </c>
      <c r="M97" s="57">
        <v>7650</v>
      </c>
      <c r="N97" s="56">
        <v>750</v>
      </c>
      <c r="O97" s="57">
        <v>1470</v>
      </c>
      <c r="P97" s="56">
        <v>82350</v>
      </c>
      <c r="Q97" s="40">
        <f t="shared" si="23"/>
        <v>5735795</v>
      </c>
      <c r="R97" s="24"/>
      <c r="S97" s="24"/>
    </row>
    <row r="98" spans="1:19" s="32" customFormat="1" ht="37.5" hidden="1" customHeight="1">
      <c r="A98" s="65"/>
      <c r="B98" s="33" t="s">
        <v>79</v>
      </c>
      <c r="C98" s="67" t="s">
        <v>80</v>
      </c>
      <c r="D98" s="27" t="s">
        <v>21</v>
      </c>
      <c r="E98" s="30" t="s">
        <v>81</v>
      </c>
      <c r="F98" s="31">
        <f t="shared" si="20"/>
        <v>3421611</v>
      </c>
      <c r="G98" s="56">
        <v>3421611</v>
      </c>
      <c r="H98" s="57">
        <v>2521381</v>
      </c>
      <c r="I98" s="56">
        <v>150733</v>
      </c>
      <c r="J98" s="57"/>
      <c r="K98" s="36">
        <v>54300</v>
      </c>
      <c r="L98" s="38"/>
      <c r="M98" s="57">
        <v>54300</v>
      </c>
      <c r="N98" s="56">
        <v>7883</v>
      </c>
      <c r="O98" s="57">
        <v>18875</v>
      </c>
      <c r="P98" s="56"/>
      <c r="Q98" s="40">
        <f t="shared" si="23"/>
        <v>3475911</v>
      </c>
      <c r="R98" s="24"/>
      <c r="S98" s="24"/>
    </row>
    <row r="99" spans="1:19" s="32" customFormat="1" ht="56.25" hidden="1" customHeight="1">
      <c r="A99" s="65"/>
      <c r="B99" s="33" t="s">
        <v>82</v>
      </c>
      <c r="C99" s="67" t="s">
        <v>83</v>
      </c>
      <c r="D99" s="27" t="s">
        <v>22</v>
      </c>
      <c r="E99" s="30" t="s">
        <v>84</v>
      </c>
      <c r="F99" s="31">
        <f t="shared" si="20"/>
        <v>11768788</v>
      </c>
      <c r="G99" s="56">
        <v>11768788</v>
      </c>
      <c r="H99" s="57">
        <v>7738906</v>
      </c>
      <c r="I99" s="56">
        <v>897930</v>
      </c>
      <c r="J99" s="57"/>
      <c r="K99" s="36">
        <v>382161</v>
      </c>
      <c r="L99" s="38">
        <v>88900</v>
      </c>
      <c r="M99" s="57">
        <v>270261</v>
      </c>
      <c r="N99" s="56"/>
      <c r="O99" s="57">
        <v>64249</v>
      </c>
      <c r="P99" s="56">
        <v>111900</v>
      </c>
      <c r="Q99" s="40">
        <f t="shared" si="23"/>
        <v>12150949</v>
      </c>
      <c r="R99" s="24"/>
      <c r="S99" s="24"/>
    </row>
    <row r="100" spans="1:19" s="32" customFormat="1" ht="37.5" hidden="1" customHeight="1">
      <c r="A100" s="65"/>
      <c r="B100" s="33" t="s">
        <v>174</v>
      </c>
      <c r="C100" s="67" t="s">
        <v>175</v>
      </c>
      <c r="D100" s="27" t="s">
        <v>85</v>
      </c>
      <c r="E100" s="30" t="s">
        <v>176</v>
      </c>
      <c r="F100" s="31">
        <f t="shared" si="20"/>
        <v>665095</v>
      </c>
      <c r="G100" s="56">
        <v>665095</v>
      </c>
      <c r="H100" s="57"/>
      <c r="I100" s="56"/>
      <c r="J100" s="57"/>
      <c r="K100" s="36"/>
      <c r="L100" s="38"/>
      <c r="M100" s="57"/>
      <c r="N100" s="56"/>
      <c r="O100" s="57"/>
      <c r="P100" s="56"/>
      <c r="Q100" s="40">
        <f t="shared" si="23"/>
        <v>665095</v>
      </c>
      <c r="R100" s="24"/>
      <c r="S100" s="24"/>
    </row>
    <row r="101" spans="1:19" s="32" customFormat="1" ht="37.5" hidden="1" customHeight="1">
      <c r="A101" s="65"/>
      <c r="B101" s="33" t="s">
        <v>232</v>
      </c>
      <c r="C101" s="67" t="s">
        <v>233</v>
      </c>
      <c r="D101" s="27" t="s">
        <v>32</v>
      </c>
      <c r="E101" s="30" t="s">
        <v>205</v>
      </c>
      <c r="F101" s="31">
        <f t="shared" si="20"/>
        <v>0</v>
      </c>
      <c r="G101" s="57"/>
      <c r="H101" s="83"/>
      <c r="I101" s="57"/>
      <c r="J101" s="83"/>
      <c r="K101" s="38">
        <v>244837</v>
      </c>
      <c r="L101" s="31">
        <v>244837</v>
      </c>
      <c r="M101" s="83"/>
      <c r="N101" s="57"/>
      <c r="O101" s="83"/>
      <c r="P101" s="57">
        <v>244837</v>
      </c>
      <c r="Q101" s="72">
        <v>244837</v>
      </c>
      <c r="R101" s="24"/>
      <c r="S101" s="24"/>
    </row>
    <row r="102" spans="1:19" s="32" customFormat="1" ht="37.5" hidden="1" customHeight="1">
      <c r="A102" s="65"/>
      <c r="B102" s="33" t="s">
        <v>97</v>
      </c>
      <c r="C102" s="67" t="s">
        <v>98</v>
      </c>
      <c r="D102" s="27" t="s">
        <v>32</v>
      </c>
      <c r="E102" s="30" t="s">
        <v>99</v>
      </c>
      <c r="F102" s="31">
        <f t="shared" si="20"/>
        <v>0</v>
      </c>
      <c r="G102" s="31"/>
      <c r="H102" s="31"/>
      <c r="I102" s="31"/>
      <c r="J102" s="31"/>
      <c r="K102" s="31">
        <v>1903956</v>
      </c>
      <c r="L102" s="31">
        <v>1903956</v>
      </c>
      <c r="M102" s="31"/>
      <c r="N102" s="31"/>
      <c r="O102" s="31"/>
      <c r="P102" s="31">
        <f>L102</f>
        <v>1903956</v>
      </c>
      <c r="Q102" s="72">
        <f>K102</f>
        <v>1903956</v>
      </c>
      <c r="R102" s="24"/>
      <c r="S102" s="24"/>
    </row>
    <row r="103" spans="1:19" s="32" customFormat="1" ht="34.15" hidden="1" customHeight="1">
      <c r="A103" s="65"/>
      <c r="B103" s="33" t="s">
        <v>319</v>
      </c>
      <c r="C103" s="67" t="s">
        <v>320</v>
      </c>
      <c r="D103" s="27" t="s">
        <v>32</v>
      </c>
      <c r="E103" s="30" t="s">
        <v>321</v>
      </c>
      <c r="F103" s="31">
        <f t="shared" si="20"/>
        <v>0</v>
      </c>
      <c r="G103" s="31"/>
      <c r="H103" s="31"/>
      <c r="I103" s="31"/>
      <c r="J103" s="31"/>
      <c r="K103" s="31">
        <v>34500</v>
      </c>
      <c r="L103" s="31">
        <v>34500</v>
      </c>
      <c r="M103" s="31"/>
      <c r="N103" s="31"/>
      <c r="O103" s="31"/>
      <c r="P103" s="31">
        <f>L103</f>
        <v>34500</v>
      </c>
      <c r="Q103" s="72">
        <f>K103</f>
        <v>34500</v>
      </c>
      <c r="R103" s="24"/>
      <c r="S103" s="24"/>
    </row>
    <row r="104" spans="1:19" s="25" customFormat="1" ht="37.5" hidden="1" customHeight="1">
      <c r="A104" s="68"/>
      <c r="B104" s="98">
        <v>1100000</v>
      </c>
      <c r="C104" s="70"/>
      <c r="D104" s="69"/>
      <c r="E104" s="90" t="s">
        <v>56</v>
      </c>
      <c r="F104" s="142">
        <f>F105</f>
        <v>21383490.640000001</v>
      </c>
      <c r="G104" s="142">
        <f t="shared" ref="G104:Q104" si="24">G105</f>
        <v>21383490.640000001</v>
      </c>
      <c r="H104" s="142">
        <f t="shared" si="24"/>
        <v>13695983.84</v>
      </c>
      <c r="I104" s="142">
        <f t="shared" si="24"/>
        <v>1409764.0699999998</v>
      </c>
      <c r="J104" s="72">
        <f t="shared" si="24"/>
        <v>0</v>
      </c>
      <c r="K104" s="72">
        <f t="shared" si="24"/>
        <v>4329558</v>
      </c>
      <c r="L104" s="72">
        <f t="shared" si="24"/>
        <v>618570</v>
      </c>
      <c r="M104" s="72">
        <f t="shared" si="24"/>
        <v>3710988</v>
      </c>
      <c r="N104" s="72">
        <f t="shared" si="24"/>
        <v>1991429</v>
      </c>
      <c r="O104" s="72">
        <f t="shared" si="24"/>
        <v>285039</v>
      </c>
      <c r="P104" s="72">
        <f t="shared" si="24"/>
        <v>618570</v>
      </c>
      <c r="Q104" s="142">
        <f t="shared" si="24"/>
        <v>25713048.640000001</v>
      </c>
      <c r="R104" s="24"/>
      <c r="S104" s="24"/>
    </row>
    <row r="105" spans="1:19" s="32" customFormat="1" ht="37.5" hidden="1" customHeight="1">
      <c r="A105" s="65"/>
      <c r="B105" s="99">
        <v>1110000</v>
      </c>
      <c r="C105" s="28"/>
      <c r="D105" s="27"/>
      <c r="E105" s="30" t="s">
        <v>56</v>
      </c>
      <c r="F105" s="42">
        <f>SUM(F106:F120)</f>
        <v>21383490.640000001</v>
      </c>
      <c r="G105" s="42">
        <f t="shared" ref="G105:Q105" si="25">SUM(G106:G120)</f>
        <v>21383490.640000001</v>
      </c>
      <c r="H105" s="42">
        <f t="shared" si="25"/>
        <v>13695983.84</v>
      </c>
      <c r="I105" s="42">
        <f t="shared" si="25"/>
        <v>1409764.0699999998</v>
      </c>
      <c r="J105" s="31">
        <f t="shared" si="25"/>
        <v>0</v>
      </c>
      <c r="K105" s="31">
        <f t="shared" si="25"/>
        <v>4329558</v>
      </c>
      <c r="L105" s="31">
        <f t="shared" si="25"/>
        <v>618570</v>
      </c>
      <c r="M105" s="31">
        <f t="shared" si="25"/>
        <v>3710988</v>
      </c>
      <c r="N105" s="31">
        <f t="shared" si="25"/>
        <v>1991429</v>
      </c>
      <c r="O105" s="31">
        <f t="shared" si="25"/>
        <v>285039</v>
      </c>
      <c r="P105" s="31">
        <f t="shared" si="25"/>
        <v>618570</v>
      </c>
      <c r="Q105" s="142">
        <f t="shared" si="25"/>
        <v>25713048.640000001</v>
      </c>
      <c r="R105" s="24"/>
      <c r="S105" s="24"/>
    </row>
    <row r="106" spans="1:19" s="32" customFormat="1" ht="64.5" hidden="1" customHeight="1">
      <c r="A106" s="65"/>
      <c r="B106" s="33" t="s">
        <v>117</v>
      </c>
      <c r="C106" s="34" t="s">
        <v>100</v>
      </c>
      <c r="D106" s="27" t="s">
        <v>8</v>
      </c>
      <c r="E106" s="30" t="s">
        <v>283</v>
      </c>
      <c r="F106" s="31">
        <f>G106</f>
        <v>1238038</v>
      </c>
      <c r="G106" s="56">
        <v>1238038</v>
      </c>
      <c r="H106" s="57">
        <v>972270</v>
      </c>
      <c r="I106" s="56">
        <v>27059</v>
      </c>
      <c r="J106" s="57"/>
      <c r="K106" s="36"/>
      <c r="L106" s="38"/>
      <c r="M106" s="57"/>
      <c r="N106" s="56"/>
      <c r="O106" s="57"/>
      <c r="P106" s="56"/>
      <c r="Q106" s="40">
        <f>F106+K106</f>
        <v>1238038</v>
      </c>
      <c r="R106" s="24"/>
      <c r="S106" s="24"/>
    </row>
    <row r="107" spans="1:19" s="32" customFormat="1" ht="64.5" hidden="1" customHeight="1">
      <c r="A107" s="65"/>
      <c r="B107" s="33" t="s">
        <v>303</v>
      </c>
      <c r="C107" s="34" t="s">
        <v>141</v>
      </c>
      <c r="D107" s="27" t="s">
        <v>149</v>
      </c>
      <c r="E107" s="30" t="s">
        <v>109</v>
      </c>
      <c r="F107" s="31">
        <f>G107</f>
        <v>5450</v>
      </c>
      <c r="G107" s="56">
        <v>5450</v>
      </c>
      <c r="H107" s="57"/>
      <c r="I107" s="56"/>
      <c r="J107" s="57"/>
      <c r="K107" s="36"/>
      <c r="L107" s="38"/>
      <c r="M107" s="57"/>
      <c r="N107" s="56"/>
      <c r="O107" s="57"/>
      <c r="P107" s="56"/>
      <c r="Q107" s="40">
        <f>F107+K107</f>
        <v>5450</v>
      </c>
      <c r="R107" s="24"/>
      <c r="S107" s="24"/>
    </row>
    <row r="108" spans="1:19" s="32" customFormat="1" ht="39.75" hidden="1" customHeight="1">
      <c r="A108" s="65"/>
      <c r="B108" s="82">
        <v>1113121</v>
      </c>
      <c r="C108" s="66">
        <v>3121</v>
      </c>
      <c r="D108" s="27" t="s">
        <v>13</v>
      </c>
      <c r="E108" s="30" t="s">
        <v>280</v>
      </c>
      <c r="F108" s="42">
        <f t="shared" ref="F108:F118" si="26">G108</f>
        <v>287725.21000000002</v>
      </c>
      <c r="G108" s="94">
        <v>287725.21000000002</v>
      </c>
      <c r="H108" s="58">
        <v>229630.09</v>
      </c>
      <c r="I108" s="94">
        <v>7015.28</v>
      </c>
      <c r="J108" s="58"/>
      <c r="K108" s="43"/>
      <c r="L108" s="39"/>
      <c r="M108" s="58"/>
      <c r="N108" s="94"/>
      <c r="O108" s="58"/>
      <c r="P108" s="94"/>
      <c r="Q108" s="127">
        <f t="shared" ref="Q108:Q115" si="27">F108</f>
        <v>287725.21000000002</v>
      </c>
      <c r="R108" s="24"/>
      <c r="S108" s="24"/>
    </row>
    <row r="109" spans="1:19" s="32" customFormat="1" ht="37.5" hidden="1" customHeight="1">
      <c r="A109" s="65"/>
      <c r="B109" s="82">
        <v>1113123</v>
      </c>
      <c r="C109" s="66">
        <v>3123</v>
      </c>
      <c r="D109" s="27" t="s">
        <v>13</v>
      </c>
      <c r="E109" s="30" t="s">
        <v>63</v>
      </c>
      <c r="F109" s="31">
        <f t="shared" si="26"/>
        <v>30400</v>
      </c>
      <c r="G109" s="56">
        <v>30400</v>
      </c>
      <c r="H109" s="57"/>
      <c r="I109" s="56"/>
      <c r="J109" s="57"/>
      <c r="K109" s="36"/>
      <c r="L109" s="38"/>
      <c r="M109" s="57"/>
      <c r="N109" s="56"/>
      <c r="O109" s="57"/>
      <c r="P109" s="56"/>
      <c r="Q109" s="40">
        <f t="shared" si="27"/>
        <v>30400</v>
      </c>
      <c r="R109" s="24"/>
      <c r="S109" s="24"/>
    </row>
    <row r="110" spans="1:19" s="32" customFormat="1" ht="75" hidden="1" customHeight="1">
      <c r="A110" s="65"/>
      <c r="B110" s="82">
        <v>1113131</v>
      </c>
      <c r="C110" s="66">
        <v>3131</v>
      </c>
      <c r="D110" s="27" t="s">
        <v>13</v>
      </c>
      <c r="E110" s="30" t="s">
        <v>65</v>
      </c>
      <c r="F110" s="31">
        <f t="shared" si="26"/>
        <v>565660</v>
      </c>
      <c r="G110" s="56">
        <v>565660</v>
      </c>
      <c r="H110" s="57">
        <v>397918</v>
      </c>
      <c r="I110" s="56"/>
      <c r="J110" s="57"/>
      <c r="K110" s="36"/>
      <c r="L110" s="38"/>
      <c r="M110" s="57"/>
      <c r="N110" s="56"/>
      <c r="O110" s="57"/>
      <c r="P110" s="56"/>
      <c r="Q110" s="40">
        <f t="shared" si="27"/>
        <v>565660</v>
      </c>
      <c r="R110" s="24"/>
      <c r="S110" s="24"/>
    </row>
    <row r="111" spans="1:19" s="32" customFormat="1" ht="37.5" hidden="1" customHeight="1">
      <c r="A111" s="65"/>
      <c r="B111" s="82">
        <v>1113210</v>
      </c>
      <c r="C111" s="66">
        <v>3210</v>
      </c>
      <c r="D111" s="27" t="s">
        <v>62</v>
      </c>
      <c r="E111" s="30" t="s">
        <v>59</v>
      </c>
      <c r="F111" s="31">
        <f t="shared" si="26"/>
        <v>0</v>
      </c>
      <c r="G111" s="56">
        <v>0</v>
      </c>
      <c r="H111" s="57"/>
      <c r="I111" s="56"/>
      <c r="J111" s="57"/>
      <c r="K111" s="36"/>
      <c r="L111" s="38"/>
      <c r="M111" s="57"/>
      <c r="N111" s="56"/>
      <c r="O111" s="57"/>
      <c r="P111" s="56"/>
      <c r="Q111" s="40">
        <f t="shared" si="27"/>
        <v>0</v>
      </c>
      <c r="R111" s="24"/>
      <c r="S111" s="24"/>
    </row>
    <row r="112" spans="1:19" s="32" customFormat="1" ht="61.5" hidden="1" customHeight="1">
      <c r="A112" s="65"/>
      <c r="B112" s="82">
        <v>1113241</v>
      </c>
      <c r="C112" s="66">
        <v>3241</v>
      </c>
      <c r="D112" s="27" t="s">
        <v>172</v>
      </c>
      <c r="E112" s="93" t="s">
        <v>234</v>
      </c>
      <c r="F112" s="42">
        <f t="shared" si="26"/>
        <v>198611.56</v>
      </c>
      <c r="G112" s="94">
        <f>213611.56-15000</f>
        <v>198611.56</v>
      </c>
      <c r="H112" s="57">
        <v>140863</v>
      </c>
      <c r="I112" s="94">
        <v>18652.79</v>
      </c>
      <c r="J112" s="58"/>
      <c r="K112" s="43"/>
      <c r="L112" s="39"/>
      <c r="M112" s="58"/>
      <c r="N112" s="94"/>
      <c r="O112" s="58"/>
      <c r="P112" s="94"/>
      <c r="Q112" s="127">
        <f t="shared" si="27"/>
        <v>198611.56</v>
      </c>
      <c r="R112" s="24"/>
      <c r="S112" s="24"/>
    </row>
    <row r="113" spans="1:19" s="32" customFormat="1" ht="56.25" hidden="1" customHeight="1">
      <c r="A113" s="65"/>
      <c r="B113" s="82">
        <v>1115011</v>
      </c>
      <c r="C113" s="66">
        <v>5011</v>
      </c>
      <c r="D113" s="27" t="s">
        <v>35</v>
      </c>
      <c r="E113" s="30" t="s">
        <v>53</v>
      </c>
      <c r="F113" s="31">
        <f t="shared" si="26"/>
        <v>93550</v>
      </c>
      <c r="G113" s="56">
        <v>93550</v>
      </c>
      <c r="H113" s="57"/>
      <c r="I113" s="56"/>
      <c r="J113" s="57"/>
      <c r="K113" s="36"/>
      <c r="L113" s="38"/>
      <c r="M113" s="57"/>
      <c r="N113" s="56"/>
      <c r="O113" s="57"/>
      <c r="P113" s="56"/>
      <c r="Q113" s="40">
        <f t="shared" si="27"/>
        <v>93550</v>
      </c>
      <c r="R113" s="24"/>
      <c r="S113" s="24"/>
    </row>
    <row r="114" spans="1:19" s="32" customFormat="1" ht="56.25" hidden="1" customHeight="1">
      <c r="A114" s="65"/>
      <c r="B114" s="82">
        <v>1115012</v>
      </c>
      <c r="C114" s="66">
        <v>5012</v>
      </c>
      <c r="D114" s="27" t="s">
        <v>35</v>
      </c>
      <c r="E114" s="30" t="s">
        <v>34</v>
      </c>
      <c r="F114" s="31">
        <f t="shared" si="26"/>
        <v>82204</v>
      </c>
      <c r="G114" s="56">
        <v>82204</v>
      </c>
      <c r="H114" s="57"/>
      <c r="I114" s="56"/>
      <c r="J114" s="57"/>
      <c r="K114" s="36"/>
      <c r="L114" s="38"/>
      <c r="M114" s="57"/>
      <c r="N114" s="56"/>
      <c r="O114" s="57"/>
      <c r="P114" s="56"/>
      <c r="Q114" s="40">
        <f t="shared" si="27"/>
        <v>82204</v>
      </c>
      <c r="R114" s="24"/>
      <c r="S114" s="24"/>
    </row>
    <row r="115" spans="1:19" s="32" customFormat="1" ht="56.25" hidden="1" customHeight="1">
      <c r="A115" s="65"/>
      <c r="B115" s="82">
        <v>1115022</v>
      </c>
      <c r="C115" s="66">
        <v>5022</v>
      </c>
      <c r="D115" s="27" t="s">
        <v>35</v>
      </c>
      <c r="E115" s="30" t="s">
        <v>193</v>
      </c>
      <c r="F115" s="31">
        <f t="shared" si="26"/>
        <v>21520</v>
      </c>
      <c r="G115" s="56">
        <v>21520</v>
      </c>
      <c r="H115" s="57"/>
      <c r="I115" s="56"/>
      <c r="J115" s="57"/>
      <c r="K115" s="36"/>
      <c r="L115" s="38"/>
      <c r="M115" s="57"/>
      <c r="N115" s="56"/>
      <c r="O115" s="57"/>
      <c r="P115" s="56"/>
      <c r="Q115" s="40">
        <f t="shared" si="27"/>
        <v>21520</v>
      </c>
      <c r="R115" s="24"/>
      <c r="S115" s="24"/>
    </row>
    <row r="116" spans="1:19" s="25" customFormat="1" ht="56.25" hidden="1" customHeight="1">
      <c r="A116" s="68"/>
      <c r="B116" s="82">
        <v>1115031</v>
      </c>
      <c r="C116" s="66">
        <v>5031</v>
      </c>
      <c r="D116" s="27" t="s">
        <v>35</v>
      </c>
      <c r="E116" s="30" t="s">
        <v>54</v>
      </c>
      <c r="F116" s="42">
        <f t="shared" si="26"/>
        <v>10564624.039999999</v>
      </c>
      <c r="G116" s="94">
        <v>10564624.039999999</v>
      </c>
      <c r="H116" s="57">
        <v>7160245</v>
      </c>
      <c r="I116" s="94">
        <v>743972.11</v>
      </c>
      <c r="J116" s="57"/>
      <c r="K116" s="36">
        <f>M116+P116</f>
        <v>761028</v>
      </c>
      <c r="L116" s="38">
        <v>80000</v>
      </c>
      <c r="M116" s="57">
        <v>681028</v>
      </c>
      <c r="N116" s="56">
        <v>513600</v>
      </c>
      <c r="O116" s="57">
        <v>12447</v>
      </c>
      <c r="P116" s="31">
        <f>L116</f>
        <v>80000</v>
      </c>
      <c r="Q116" s="127">
        <f>F116+K116</f>
        <v>11325652.039999999</v>
      </c>
      <c r="R116" s="24"/>
      <c r="S116" s="24"/>
    </row>
    <row r="117" spans="1:19" s="32" customFormat="1" ht="37.5" hidden="1" customHeight="1">
      <c r="A117" s="65"/>
      <c r="B117" s="82">
        <v>1115041</v>
      </c>
      <c r="C117" s="66">
        <v>5041</v>
      </c>
      <c r="D117" s="27" t="s">
        <v>35</v>
      </c>
      <c r="E117" s="30" t="s">
        <v>88</v>
      </c>
      <c r="F117" s="42">
        <f t="shared" si="26"/>
        <v>7924987.8300000001</v>
      </c>
      <c r="G117" s="94">
        <v>7924987.8300000001</v>
      </c>
      <c r="H117" s="58">
        <v>4795057.75</v>
      </c>
      <c r="I117" s="94">
        <v>613064.89</v>
      </c>
      <c r="J117" s="57"/>
      <c r="K117" s="36">
        <f>M117+P117</f>
        <v>2506960</v>
      </c>
      <c r="L117" s="38">
        <v>70000</v>
      </c>
      <c r="M117" s="57">
        <v>2436960</v>
      </c>
      <c r="N117" s="56">
        <v>1477829</v>
      </c>
      <c r="O117" s="57">
        <v>272592</v>
      </c>
      <c r="P117" s="31">
        <f>L117</f>
        <v>70000</v>
      </c>
      <c r="Q117" s="127">
        <f>F117+K117</f>
        <v>10431947.83</v>
      </c>
      <c r="R117" s="24"/>
      <c r="S117" s="24"/>
    </row>
    <row r="118" spans="1:19" s="32" customFormat="1" ht="75" hidden="1" customHeight="1">
      <c r="A118" s="65"/>
      <c r="B118" s="82">
        <v>1115062</v>
      </c>
      <c r="C118" s="66">
        <v>5062</v>
      </c>
      <c r="D118" s="27" t="s">
        <v>35</v>
      </c>
      <c r="E118" s="30" t="s">
        <v>66</v>
      </c>
      <c r="F118" s="31">
        <f t="shared" si="26"/>
        <v>370720</v>
      </c>
      <c r="G118" s="56">
        <v>370720</v>
      </c>
      <c r="H118" s="57"/>
      <c r="I118" s="56"/>
      <c r="J118" s="57"/>
      <c r="K118" s="36"/>
      <c r="L118" s="38"/>
      <c r="M118" s="57"/>
      <c r="N118" s="56"/>
      <c r="O118" s="57"/>
      <c r="P118" s="56"/>
      <c r="Q118" s="40">
        <f>F118+K118</f>
        <v>370720</v>
      </c>
      <c r="R118" s="24"/>
      <c r="S118" s="24"/>
    </row>
    <row r="119" spans="1:19" s="32" customFormat="1" ht="37.5" hidden="1" customHeight="1">
      <c r="A119" s="65"/>
      <c r="B119" s="82">
        <v>1117325</v>
      </c>
      <c r="C119" s="66">
        <v>7325</v>
      </c>
      <c r="D119" s="27" t="s">
        <v>32</v>
      </c>
      <c r="E119" s="30" t="s">
        <v>235</v>
      </c>
      <c r="F119" s="31"/>
      <c r="G119" s="56"/>
      <c r="H119" s="57"/>
      <c r="I119" s="56"/>
      <c r="J119" s="57"/>
      <c r="K119" s="38">
        <f>P119</f>
        <v>468570</v>
      </c>
      <c r="L119" s="38">
        <f>P119</f>
        <v>468570</v>
      </c>
      <c r="M119" s="57"/>
      <c r="N119" s="57"/>
      <c r="O119" s="57"/>
      <c r="P119" s="57">
        <v>468570</v>
      </c>
      <c r="Q119" s="40">
        <f>F119+K119</f>
        <v>468570</v>
      </c>
      <c r="R119" s="24"/>
      <c r="S119" s="24"/>
    </row>
    <row r="120" spans="1:19" s="32" customFormat="1" ht="180.75" hidden="1" customHeight="1">
      <c r="A120" s="65"/>
      <c r="B120" s="82">
        <v>1117691</v>
      </c>
      <c r="C120" s="66">
        <v>7691</v>
      </c>
      <c r="D120" s="27" t="s">
        <v>26</v>
      </c>
      <c r="E120" s="93" t="s">
        <v>192</v>
      </c>
      <c r="F120" s="31"/>
      <c r="G120" s="56"/>
      <c r="H120" s="57"/>
      <c r="I120" s="56"/>
      <c r="J120" s="57"/>
      <c r="K120" s="37">
        <f>M120</f>
        <v>593000</v>
      </c>
      <c r="L120" s="38"/>
      <c r="M120" s="59">
        <v>593000</v>
      </c>
      <c r="N120" s="59"/>
      <c r="O120" s="59"/>
      <c r="P120" s="59"/>
      <c r="Q120" s="40">
        <f>K120</f>
        <v>593000</v>
      </c>
      <c r="R120" s="24"/>
      <c r="S120" s="24"/>
    </row>
    <row r="121" spans="1:19" s="25" customFormat="1" ht="56.25">
      <c r="A121" s="68"/>
      <c r="B121" s="149" t="s">
        <v>126</v>
      </c>
      <c r="C121" s="149"/>
      <c r="D121" s="149"/>
      <c r="E121" s="150" t="s">
        <v>23</v>
      </c>
      <c r="F121" s="151">
        <f>F122</f>
        <v>104047943.09999999</v>
      </c>
      <c r="G121" s="151">
        <f>G122</f>
        <v>104047943.09999999</v>
      </c>
      <c r="H121" s="152">
        <f>H122</f>
        <v>3851710</v>
      </c>
      <c r="I121" s="152">
        <f t="shared" ref="I121:P121" si="28">I122</f>
        <v>193600</v>
      </c>
      <c r="J121" s="152">
        <f t="shared" si="28"/>
        <v>0</v>
      </c>
      <c r="K121" s="152">
        <f t="shared" si="28"/>
        <v>80334730.000000015</v>
      </c>
      <c r="L121" s="151">
        <f t="shared" si="28"/>
        <v>78191842.99000001</v>
      </c>
      <c r="M121" s="152">
        <f t="shared" si="28"/>
        <v>878664</v>
      </c>
      <c r="N121" s="152">
        <f t="shared" si="28"/>
        <v>0</v>
      </c>
      <c r="O121" s="152">
        <f t="shared" si="28"/>
        <v>0</v>
      </c>
      <c r="P121" s="152">
        <f t="shared" si="28"/>
        <v>79456066.000000015</v>
      </c>
      <c r="Q121" s="151">
        <f>Q122</f>
        <v>184382673.09999996</v>
      </c>
      <c r="R121" s="24"/>
      <c r="S121" s="24"/>
    </row>
    <row r="122" spans="1:19" s="32" customFormat="1" ht="56.25">
      <c r="A122" s="65"/>
      <c r="B122" s="153" t="s">
        <v>127</v>
      </c>
      <c r="C122" s="153"/>
      <c r="D122" s="153"/>
      <c r="E122" s="154" t="s">
        <v>23</v>
      </c>
      <c r="F122" s="155">
        <f t="shared" ref="F122:O122" si="29">SUM(F123:F147)</f>
        <v>104047943.09999999</v>
      </c>
      <c r="G122" s="155">
        <f t="shared" si="29"/>
        <v>104047943.09999999</v>
      </c>
      <c r="H122" s="156">
        <f t="shared" si="29"/>
        <v>3851710</v>
      </c>
      <c r="I122" s="156">
        <f t="shared" si="29"/>
        <v>193600</v>
      </c>
      <c r="J122" s="156">
        <f t="shared" si="29"/>
        <v>0</v>
      </c>
      <c r="K122" s="156">
        <f>SUM(K123:K147)-K134</f>
        <v>80334730.000000015</v>
      </c>
      <c r="L122" s="155">
        <f>SUM(L123:L147)-L134</f>
        <v>78191842.99000001</v>
      </c>
      <c r="M122" s="156">
        <f t="shared" si="29"/>
        <v>878664</v>
      </c>
      <c r="N122" s="156">
        <f t="shared" si="29"/>
        <v>0</v>
      </c>
      <c r="O122" s="156">
        <f t="shared" si="29"/>
        <v>0</v>
      </c>
      <c r="P122" s="156">
        <f>SUM(P123:P147)-P134</f>
        <v>79456066.000000015</v>
      </c>
      <c r="Q122" s="155">
        <f>SUM(Q123:Q147)-Q134</f>
        <v>184382673.09999996</v>
      </c>
      <c r="R122" s="24"/>
      <c r="S122" s="24"/>
    </row>
    <row r="123" spans="1:19" s="32" customFormat="1" ht="63" hidden="1" customHeight="1">
      <c r="A123" s="65"/>
      <c r="B123" s="153" t="s">
        <v>128</v>
      </c>
      <c r="C123" s="157" t="s">
        <v>100</v>
      </c>
      <c r="D123" s="157" t="s">
        <v>8</v>
      </c>
      <c r="E123" s="154" t="s">
        <v>281</v>
      </c>
      <c r="F123" s="156">
        <f>G123</f>
        <v>5745934</v>
      </c>
      <c r="G123" s="158">
        <v>5745934</v>
      </c>
      <c r="H123" s="158">
        <v>3851710</v>
      </c>
      <c r="I123" s="158">
        <v>149600</v>
      </c>
      <c r="J123" s="159"/>
      <c r="K123" s="156">
        <f>L123</f>
        <v>540000</v>
      </c>
      <c r="L123" s="156">
        <v>540000</v>
      </c>
      <c r="M123" s="158"/>
      <c r="N123" s="158"/>
      <c r="O123" s="158"/>
      <c r="P123" s="158">
        <v>540000</v>
      </c>
      <c r="Q123" s="152">
        <f>F123+K123</f>
        <v>6285934</v>
      </c>
      <c r="R123" s="24"/>
      <c r="S123" s="24"/>
    </row>
    <row r="124" spans="1:19" s="32" customFormat="1" ht="56.25" hidden="1">
      <c r="A124" s="65"/>
      <c r="B124" s="153" t="s">
        <v>214</v>
      </c>
      <c r="C124" s="157" t="s">
        <v>141</v>
      </c>
      <c r="D124" s="157" t="s">
        <v>149</v>
      </c>
      <c r="E124" s="154" t="s">
        <v>109</v>
      </c>
      <c r="F124" s="156">
        <f>G124</f>
        <v>6133</v>
      </c>
      <c r="G124" s="158">
        <v>6133</v>
      </c>
      <c r="H124" s="158"/>
      <c r="I124" s="158"/>
      <c r="J124" s="159"/>
      <c r="K124" s="156"/>
      <c r="L124" s="156"/>
      <c r="M124" s="158"/>
      <c r="N124" s="158"/>
      <c r="O124" s="158"/>
      <c r="P124" s="158"/>
      <c r="Q124" s="152">
        <f>F124+K124</f>
        <v>6133</v>
      </c>
      <c r="R124" s="24"/>
      <c r="S124" s="24"/>
    </row>
    <row r="125" spans="1:19" s="32" customFormat="1" ht="37.5" hidden="1">
      <c r="A125" s="65"/>
      <c r="B125" s="153" t="s">
        <v>189</v>
      </c>
      <c r="C125" s="157" t="s">
        <v>190</v>
      </c>
      <c r="D125" s="157" t="s">
        <v>62</v>
      </c>
      <c r="E125" s="154" t="s">
        <v>59</v>
      </c>
      <c r="F125" s="156"/>
      <c r="G125" s="158"/>
      <c r="H125" s="158"/>
      <c r="I125" s="158"/>
      <c r="J125" s="159"/>
      <c r="K125" s="156"/>
      <c r="L125" s="156"/>
      <c r="M125" s="158"/>
      <c r="N125" s="158"/>
      <c r="O125" s="158"/>
      <c r="P125" s="158"/>
      <c r="Q125" s="152">
        <f>F125+K125</f>
        <v>0</v>
      </c>
      <c r="R125" s="24"/>
      <c r="S125" s="24"/>
    </row>
    <row r="126" spans="1:19" s="32" customFormat="1" ht="37.5" hidden="1">
      <c r="A126" s="65"/>
      <c r="B126" s="153" t="s">
        <v>215</v>
      </c>
      <c r="C126" s="157" t="s">
        <v>216</v>
      </c>
      <c r="D126" s="157" t="s">
        <v>172</v>
      </c>
      <c r="E126" s="154" t="s">
        <v>185</v>
      </c>
      <c r="F126" s="156">
        <f>G126</f>
        <v>45826</v>
      </c>
      <c r="G126" s="158">
        <v>45826</v>
      </c>
      <c r="H126" s="158"/>
      <c r="I126" s="158"/>
      <c r="J126" s="159"/>
      <c r="K126" s="156">
        <f>L126</f>
        <v>0</v>
      </c>
      <c r="L126" s="156"/>
      <c r="M126" s="158"/>
      <c r="N126" s="158"/>
      <c r="O126" s="158"/>
      <c r="P126" s="158"/>
      <c r="Q126" s="152">
        <f>F126+K126</f>
        <v>45826</v>
      </c>
      <c r="R126" s="24"/>
      <c r="S126" s="24"/>
    </row>
    <row r="127" spans="1:19" s="32" customFormat="1" ht="37.5" hidden="1">
      <c r="A127" s="65"/>
      <c r="B127" s="160">
        <v>1216011</v>
      </c>
      <c r="C127" s="160">
        <v>6011</v>
      </c>
      <c r="D127" s="157" t="s">
        <v>24</v>
      </c>
      <c r="E127" s="154" t="s">
        <v>152</v>
      </c>
      <c r="F127" s="156">
        <f>G127</f>
        <v>250000</v>
      </c>
      <c r="G127" s="156">
        <v>250000</v>
      </c>
      <c r="H127" s="156"/>
      <c r="I127" s="156"/>
      <c r="J127" s="156"/>
      <c r="K127" s="156">
        <f t="shared" ref="K127:K141" si="30">L127</f>
        <v>0</v>
      </c>
      <c r="L127" s="156">
        <v>0</v>
      </c>
      <c r="M127" s="156"/>
      <c r="N127" s="156"/>
      <c r="O127" s="156"/>
      <c r="P127" s="156">
        <f>L127</f>
        <v>0</v>
      </c>
      <c r="Q127" s="152">
        <f>F127+K127</f>
        <v>250000</v>
      </c>
      <c r="R127" s="24"/>
      <c r="S127" s="24"/>
    </row>
    <row r="128" spans="1:19" s="32" customFormat="1" ht="37.5" hidden="1">
      <c r="A128" s="65"/>
      <c r="B128" s="160">
        <v>1216015</v>
      </c>
      <c r="C128" s="160">
        <v>6015</v>
      </c>
      <c r="D128" s="157" t="s">
        <v>25</v>
      </c>
      <c r="E128" s="154" t="s">
        <v>153</v>
      </c>
      <c r="F128" s="156">
        <f t="shared" ref="F128:F144" si="31">G128</f>
        <v>0</v>
      </c>
      <c r="G128" s="156">
        <v>0</v>
      </c>
      <c r="H128" s="156"/>
      <c r="I128" s="156"/>
      <c r="J128" s="156"/>
      <c r="K128" s="156">
        <f t="shared" si="30"/>
        <v>89000</v>
      </c>
      <c r="L128" s="156">
        <v>89000</v>
      </c>
      <c r="M128" s="156"/>
      <c r="N128" s="156"/>
      <c r="O128" s="156"/>
      <c r="P128" s="156">
        <f t="shared" ref="P128:P143" si="32">L128</f>
        <v>89000</v>
      </c>
      <c r="Q128" s="152">
        <f t="shared" ref="Q128:Q142" si="33">F128+K128</f>
        <v>89000</v>
      </c>
      <c r="R128" s="24"/>
      <c r="S128" s="24"/>
    </row>
    <row r="129" spans="1:19" s="32" customFormat="1" ht="56.25" hidden="1">
      <c r="A129" s="65"/>
      <c r="B129" s="160">
        <v>1216017</v>
      </c>
      <c r="C129" s="160">
        <v>6017</v>
      </c>
      <c r="D129" s="157" t="s">
        <v>25</v>
      </c>
      <c r="E129" s="154" t="s">
        <v>194</v>
      </c>
      <c r="F129" s="156">
        <f t="shared" si="31"/>
        <v>313000</v>
      </c>
      <c r="G129" s="156">
        <v>313000</v>
      </c>
      <c r="H129" s="158"/>
      <c r="I129" s="158">
        <v>44000</v>
      </c>
      <c r="J129" s="159"/>
      <c r="K129" s="156">
        <f t="shared" si="30"/>
        <v>0</v>
      </c>
      <c r="L129" s="156"/>
      <c r="M129" s="156"/>
      <c r="N129" s="156"/>
      <c r="O129" s="156"/>
      <c r="P129" s="156">
        <f t="shared" si="32"/>
        <v>0</v>
      </c>
      <c r="Q129" s="152">
        <f t="shared" si="33"/>
        <v>313000</v>
      </c>
      <c r="R129" s="24"/>
      <c r="S129" s="24"/>
    </row>
    <row r="130" spans="1:19" s="32" customFormat="1" ht="90.75" hidden="1" customHeight="1">
      <c r="A130" s="65"/>
      <c r="B130" s="161" t="s">
        <v>247</v>
      </c>
      <c r="C130" s="161" t="s">
        <v>248</v>
      </c>
      <c r="D130" s="162" t="s">
        <v>25</v>
      </c>
      <c r="E130" s="163" t="s">
        <v>249</v>
      </c>
      <c r="F130" s="156">
        <f t="shared" si="31"/>
        <v>2379102</v>
      </c>
      <c r="G130" s="156">
        <v>2379102</v>
      </c>
      <c r="H130" s="158"/>
      <c r="I130" s="158"/>
      <c r="J130" s="159"/>
      <c r="K130" s="156">
        <f t="shared" si="30"/>
        <v>0</v>
      </c>
      <c r="L130" s="156"/>
      <c r="M130" s="156"/>
      <c r="N130" s="156"/>
      <c r="O130" s="156"/>
      <c r="P130" s="156">
        <f t="shared" si="32"/>
        <v>0</v>
      </c>
      <c r="Q130" s="152">
        <f t="shared" si="33"/>
        <v>2379102</v>
      </c>
      <c r="R130" s="24"/>
      <c r="S130" s="24"/>
    </row>
    <row r="131" spans="1:19" s="32" customFormat="1" ht="37.5" hidden="1">
      <c r="A131" s="65"/>
      <c r="B131" s="160">
        <v>1216030</v>
      </c>
      <c r="C131" s="160">
        <v>6030</v>
      </c>
      <c r="D131" s="157" t="s">
        <v>25</v>
      </c>
      <c r="E131" s="154" t="s">
        <v>154</v>
      </c>
      <c r="F131" s="155">
        <f t="shared" si="31"/>
        <v>73822228.099999994</v>
      </c>
      <c r="G131" s="155">
        <v>73822228.099999994</v>
      </c>
      <c r="H131" s="156"/>
      <c r="I131" s="156"/>
      <c r="J131" s="156"/>
      <c r="K131" s="156">
        <f t="shared" si="30"/>
        <v>1071200</v>
      </c>
      <c r="L131" s="156">
        <v>1071200</v>
      </c>
      <c r="M131" s="156"/>
      <c r="N131" s="156"/>
      <c r="O131" s="156"/>
      <c r="P131" s="156">
        <f t="shared" si="32"/>
        <v>1071200</v>
      </c>
      <c r="Q131" s="151">
        <f t="shared" si="33"/>
        <v>74893428.099999994</v>
      </c>
      <c r="R131" s="24"/>
      <c r="S131" s="24"/>
    </row>
    <row r="132" spans="1:19" s="32" customFormat="1" ht="56.25" customHeight="1">
      <c r="A132" s="65"/>
      <c r="B132" s="160">
        <v>1216082</v>
      </c>
      <c r="C132" s="160">
        <v>6082</v>
      </c>
      <c r="D132" s="157" t="s">
        <v>24</v>
      </c>
      <c r="E132" s="154" t="s">
        <v>304</v>
      </c>
      <c r="F132" s="155"/>
      <c r="G132" s="155"/>
      <c r="H132" s="156"/>
      <c r="I132" s="156"/>
      <c r="J132" s="156"/>
      <c r="K132" s="156">
        <f>L132</f>
        <v>5156000</v>
      </c>
      <c r="L132" s="156">
        <f>1546800+3609200</f>
        <v>5156000</v>
      </c>
      <c r="M132" s="156"/>
      <c r="N132" s="156"/>
      <c r="O132" s="156"/>
      <c r="P132" s="156">
        <f t="shared" si="32"/>
        <v>5156000</v>
      </c>
      <c r="Q132" s="152">
        <f t="shared" si="33"/>
        <v>5156000</v>
      </c>
      <c r="R132" s="24"/>
      <c r="S132" s="24"/>
    </row>
    <row r="133" spans="1:19" s="32" customFormat="1" ht="26.25" customHeight="1">
      <c r="A133" s="65"/>
      <c r="B133" s="160"/>
      <c r="C133" s="160"/>
      <c r="D133" s="157"/>
      <c r="E133" s="154" t="s">
        <v>325</v>
      </c>
      <c r="F133" s="155"/>
      <c r="G133" s="155"/>
      <c r="H133" s="156"/>
      <c r="I133" s="156"/>
      <c r="J133" s="156"/>
      <c r="K133" s="156"/>
      <c r="L133" s="156"/>
      <c r="M133" s="156"/>
      <c r="N133" s="156"/>
      <c r="O133" s="156"/>
      <c r="P133" s="156"/>
      <c r="Q133" s="152"/>
      <c r="R133" s="24"/>
      <c r="S133" s="24"/>
    </row>
    <row r="134" spans="1:19" s="32" customFormat="1" ht="117.75" customHeight="1">
      <c r="A134" s="65"/>
      <c r="B134" s="160"/>
      <c r="C134" s="160"/>
      <c r="D134" s="157"/>
      <c r="E134" s="154" t="s">
        <v>326</v>
      </c>
      <c r="F134" s="155"/>
      <c r="G134" s="155"/>
      <c r="H134" s="156"/>
      <c r="I134" s="156"/>
      <c r="J134" s="156"/>
      <c r="K134" s="156">
        <v>3609200</v>
      </c>
      <c r="L134" s="156">
        <v>3609200</v>
      </c>
      <c r="M134" s="156"/>
      <c r="N134" s="156"/>
      <c r="O134" s="156"/>
      <c r="P134" s="156">
        <v>3609200</v>
      </c>
      <c r="Q134" s="152">
        <f t="shared" si="33"/>
        <v>3609200</v>
      </c>
      <c r="R134" s="24"/>
      <c r="S134" s="24"/>
    </row>
    <row r="135" spans="1:19" s="32" customFormat="1" ht="133.9" hidden="1" customHeight="1">
      <c r="A135" s="65"/>
      <c r="B135" s="33" t="s">
        <v>217</v>
      </c>
      <c r="C135" s="66">
        <v>6083</v>
      </c>
      <c r="D135" s="27" t="s">
        <v>24</v>
      </c>
      <c r="E135" s="30" t="s">
        <v>218</v>
      </c>
      <c r="F135" s="31">
        <f t="shared" si="31"/>
        <v>0</v>
      </c>
      <c r="G135" s="56"/>
      <c r="H135" s="57"/>
      <c r="I135" s="56"/>
      <c r="J135" s="58"/>
      <c r="K135" s="36">
        <f t="shared" si="30"/>
        <v>217000</v>
      </c>
      <c r="L135" s="38">
        <v>217000</v>
      </c>
      <c r="M135" s="57"/>
      <c r="N135" s="56"/>
      <c r="O135" s="57"/>
      <c r="P135" s="31">
        <f>L135</f>
        <v>217000</v>
      </c>
      <c r="Q135" s="40">
        <f t="shared" si="33"/>
        <v>217000</v>
      </c>
      <c r="R135" s="24"/>
      <c r="S135" s="24"/>
    </row>
    <row r="136" spans="1:19" s="32" customFormat="1" ht="39" hidden="1" customHeight="1">
      <c r="A136" s="65"/>
      <c r="B136" s="33" t="s">
        <v>322</v>
      </c>
      <c r="C136" s="66">
        <v>7130</v>
      </c>
      <c r="D136" s="27" t="s">
        <v>33</v>
      </c>
      <c r="E136" s="30" t="s">
        <v>298</v>
      </c>
      <c r="F136" s="42">
        <f t="shared" si="31"/>
        <v>30000</v>
      </c>
      <c r="G136" s="56">
        <v>30000</v>
      </c>
      <c r="H136" s="57"/>
      <c r="I136" s="56"/>
      <c r="J136" s="58"/>
      <c r="K136" s="36"/>
      <c r="L136" s="38"/>
      <c r="M136" s="57"/>
      <c r="N136" s="56"/>
      <c r="O136" s="57"/>
      <c r="P136" s="31"/>
      <c r="Q136" s="40">
        <f t="shared" si="33"/>
        <v>30000</v>
      </c>
      <c r="R136" s="24"/>
      <c r="S136" s="24"/>
    </row>
    <row r="137" spans="1:19" s="32" customFormat="1" ht="37.5" hidden="1">
      <c r="A137" s="65"/>
      <c r="B137" s="33" t="s">
        <v>155</v>
      </c>
      <c r="C137" s="66">
        <v>7310</v>
      </c>
      <c r="D137" s="27" t="s">
        <v>32</v>
      </c>
      <c r="E137" s="35" t="s">
        <v>208</v>
      </c>
      <c r="F137" s="31">
        <f t="shared" si="31"/>
        <v>0</v>
      </c>
      <c r="G137" s="56"/>
      <c r="H137" s="57"/>
      <c r="I137" s="56"/>
      <c r="J137" s="58"/>
      <c r="K137" s="43">
        <f t="shared" si="30"/>
        <v>13218957.99</v>
      </c>
      <c r="L137" s="39">
        <v>13218957.99</v>
      </c>
      <c r="M137" s="58"/>
      <c r="N137" s="94"/>
      <c r="O137" s="58"/>
      <c r="P137" s="42">
        <f t="shared" si="32"/>
        <v>13218957.99</v>
      </c>
      <c r="Q137" s="127">
        <f t="shared" si="33"/>
        <v>13218957.99</v>
      </c>
      <c r="R137" s="24"/>
      <c r="S137" s="24"/>
    </row>
    <row r="138" spans="1:19" s="32" customFormat="1" ht="37.5" hidden="1">
      <c r="A138" s="65"/>
      <c r="B138" s="33" t="s">
        <v>305</v>
      </c>
      <c r="C138" s="66">
        <v>7325</v>
      </c>
      <c r="D138" s="27" t="s">
        <v>32</v>
      </c>
      <c r="E138" s="35" t="s">
        <v>235</v>
      </c>
      <c r="F138" s="31"/>
      <c r="G138" s="56"/>
      <c r="H138" s="57"/>
      <c r="I138" s="56"/>
      <c r="J138" s="58"/>
      <c r="K138" s="36">
        <f>L138</f>
        <v>269000</v>
      </c>
      <c r="L138" s="38">
        <v>269000</v>
      </c>
      <c r="M138" s="57"/>
      <c r="N138" s="56"/>
      <c r="O138" s="57"/>
      <c r="P138" s="31">
        <f t="shared" si="32"/>
        <v>269000</v>
      </c>
      <c r="Q138" s="40">
        <f t="shared" si="33"/>
        <v>269000</v>
      </c>
      <c r="R138" s="24"/>
      <c r="S138" s="24"/>
    </row>
    <row r="139" spans="1:19" s="32" customFormat="1" ht="37.5" hidden="1">
      <c r="A139" s="65"/>
      <c r="B139" s="33" t="s">
        <v>306</v>
      </c>
      <c r="C139" s="66">
        <v>7330</v>
      </c>
      <c r="D139" s="27" t="s">
        <v>32</v>
      </c>
      <c r="E139" s="35" t="s">
        <v>307</v>
      </c>
      <c r="F139" s="31"/>
      <c r="G139" s="56"/>
      <c r="H139" s="57"/>
      <c r="I139" s="56"/>
      <c r="J139" s="58"/>
      <c r="K139" s="36">
        <f>L139</f>
        <v>3945040</v>
      </c>
      <c r="L139" s="38">
        <v>3945040</v>
      </c>
      <c r="M139" s="57"/>
      <c r="N139" s="56"/>
      <c r="O139" s="57"/>
      <c r="P139" s="31">
        <f t="shared" si="32"/>
        <v>3945040</v>
      </c>
      <c r="Q139" s="40">
        <f t="shared" si="33"/>
        <v>3945040</v>
      </c>
      <c r="R139" s="24"/>
      <c r="S139" s="24"/>
    </row>
    <row r="140" spans="1:19" s="32" customFormat="1" ht="56.25" hidden="1">
      <c r="A140" s="26"/>
      <c r="B140" s="33" t="s">
        <v>170</v>
      </c>
      <c r="C140" s="66">
        <v>7461</v>
      </c>
      <c r="D140" s="27" t="s">
        <v>27</v>
      </c>
      <c r="E140" s="30" t="s">
        <v>171</v>
      </c>
      <c r="F140" s="31">
        <f t="shared" si="31"/>
        <v>19867336</v>
      </c>
      <c r="G140" s="56">
        <v>19867336</v>
      </c>
      <c r="H140" s="57"/>
      <c r="I140" s="56"/>
      <c r="J140" s="58"/>
      <c r="K140" s="36">
        <f t="shared" si="30"/>
        <v>7277489</v>
      </c>
      <c r="L140" s="38">
        <v>7277489</v>
      </c>
      <c r="M140" s="57"/>
      <c r="N140" s="56" t="s">
        <v>207</v>
      </c>
      <c r="O140" s="57"/>
      <c r="P140" s="31">
        <f t="shared" si="32"/>
        <v>7277489</v>
      </c>
      <c r="Q140" s="40">
        <f t="shared" si="33"/>
        <v>27144825</v>
      </c>
      <c r="R140" s="24"/>
      <c r="S140" s="24"/>
    </row>
    <row r="141" spans="1:19" s="32" customFormat="1" ht="75" hidden="1">
      <c r="A141" s="26"/>
      <c r="B141" s="33" t="s">
        <v>308</v>
      </c>
      <c r="C141" s="66">
        <v>7463</v>
      </c>
      <c r="D141" s="27" t="s">
        <v>27</v>
      </c>
      <c r="E141" s="30" t="s">
        <v>313</v>
      </c>
      <c r="F141" s="31"/>
      <c r="G141" s="56"/>
      <c r="H141" s="57"/>
      <c r="I141" s="56"/>
      <c r="J141" s="58"/>
      <c r="K141" s="36">
        <f t="shared" si="30"/>
        <v>30000000</v>
      </c>
      <c r="L141" s="38">
        <v>30000000</v>
      </c>
      <c r="M141" s="57"/>
      <c r="N141" s="56"/>
      <c r="O141" s="57"/>
      <c r="P141" s="31">
        <f t="shared" si="32"/>
        <v>30000000</v>
      </c>
      <c r="Q141" s="40">
        <f t="shared" si="33"/>
        <v>30000000</v>
      </c>
      <c r="R141" s="24"/>
      <c r="S141" s="24"/>
    </row>
    <row r="142" spans="1:19" s="32" customFormat="1" ht="31.5" hidden="1" customHeight="1">
      <c r="A142" s="26"/>
      <c r="B142" s="33" t="s">
        <v>156</v>
      </c>
      <c r="C142" s="66">
        <v>7640</v>
      </c>
      <c r="D142" s="27" t="s">
        <v>55</v>
      </c>
      <c r="E142" s="30" t="s">
        <v>157</v>
      </c>
      <c r="F142" s="31">
        <f t="shared" si="31"/>
        <v>500000</v>
      </c>
      <c r="G142" s="56">
        <v>500000</v>
      </c>
      <c r="H142" s="57"/>
      <c r="I142" s="56"/>
      <c r="J142" s="58"/>
      <c r="K142" s="36"/>
      <c r="L142" s="38"/>
      <c r="M142" s="57" t="s">
        <v>207</v>
      </c>
      <c r="N142" s="56"/>
      <c r="O142" s="57"/>
      <c r="P142" s="31">
        <f>L142</f>
        <v>0</v>
      </c>
      <c r="Q142" s="40">
        <f t="shared" si="33"/>
        <v>500000</v>
      </c>
      <c r="R142" s="24"/>
      <c r="S142" s="24"/>
    </row>
    <row r="143" spans="1:19" s="32" customFormat="1" ht="37.5" hidden="1">
      <c r="A143" s="26"/>
      <c r="B143" s="33" t="s">
        <v>206</v>
      </c>
      <c r="C143" s="66">
        <v>7670</v>
      </c>
      <c r="D143" s="27" t="s">
        <v>26</v>
      </c>
      <c r="E143" s="30" t="s">
        <v>64</v>
      </c>
      <c r="F143" s="31">
        <f t="shared" si="31"/>
        <v>0</v>
      </c>
      <c r="G143" s="56"/>
      <c r="H143" s="57"/>
      <c r="I143" s="56"/>
      <c r="J143" s="58"/>
      <c r="K143" s="36">
        <f>L143</f>
        <v>16408156</v>
      </c>
      <c r="L143" s="38">
        <v>16408156</v>
      </c>
      <c r="M143" s="57"/>
      <c r="N143" s="56"/>
      <c r="O143" s="57"/>
      <c r="P143" s="31">
        <f t="shared" si="32"/>
        <v>16408156</v>
      </c>
      <c r="Q143" s="40">
        <f>K143</f>
        <v>16408156</v>
      </c>
      <c r="R143" s="24"/>
      <c r="S143" s="24"/>
    </row>
    <row r="144" spans="1:19" s="32" customFormat="1" ht="170.45" hidden="1" customHeight="1">
      <c r="A144" s="26"/>
      <c r="B144" s="33" t="s">
        <v>180</v>
      </c>
      <c r="C144" s="66">
        <v>7691</v>
      </c>
      <c r="D144" s="27" t="s">
        <v>26</v>
      </c>
      <c r="E144" s="92" t="s">
        <v>192</v>
      </c>
      <c r="F144" s="31">
        <f t="shared" si="31"/>
        <v>0</v>
      </c>
      <c r="G144" s="56"/>
      <c r="H144" s="57"/>
      <c r="I144" s="56"/>
      <c r="J144" s="58"/>
      <c r="K144" s="36">
        <v>1098664</v>
      </c>
      <c r="L144" s="38"/>
      <c r="M144" s="57">
        <f>1098664-550000</f>
        <v>548664</v>
      </c>
      <c r="N144" s="56"/>
      <c r="O144" s="57"/>
      <c r="P144" s="56">
        <f>250000+300000</f>
        <v>550000</v>
      </c>
      <c r="Q144" s="40">
        <f>F144+K144</f>
        <v>1098664</v>
      </c>
      <c r="R144" s="24"/>
      <c r="S144" s="24"/>
    </row>
    <row r="145" spans="1:19" s="32" customFormat="1" ht="37.5" hidden="1">
      <c r="A145" s="26"/>
      <c r="B145" s="33" t="s">
        <v>219</v>
      </c>
      <c r="C145" s="66">
        <v>7693</v>
      </c>
      <c r="D145" s="27" t="s">
        <v>26</v>
      </c>
      <c r="E145" s="92" t="s">
        <v>220</v>
      </c>
      <c r="F145" s="31">
        <f>G145</f>
        <v>992684</v>
      </c>
      <c r="G145" s="56">
        <v>992684</v>
      </c>
      <c r="H145" s="57"/>
      <c r="I145" s="56"/>
      <c r="J145" s="58"/>
      <c r="K145" s="36">
        <f>M145+P145</f>
        <v>0</v>
      </c>
      <c r="L145" s="38"/>
      <c r="M145" s="57"/>
      <c r="N145" s="56"/>
      <c r="O145" s="57"/>
      <c r="P145" s="56"/>
      <c r="Q145" s="40">
        <f>F145+K145</f>
        <v>992684</v>
      </c>
      <c r="R145" s="24"/>
      <c r="S145" s="24"/>
    </row>
    <row r="146" spans="1:19" s="32" customFormat="1" ht="37.5" hidden="1">
      <c r="A146" s="26"/>
      <c r="B146" s="33" t="s">
        <v>323</v>
      </c>
      <c r="C146" s="66">
        <v>8311</v>
      </c>
      <c r="D146" s="27" t="s">
        <v>290</v>
      </c>
      <c r="E146" s="92" t="s">
        <v>291</v>
      </c>
      <c r="F146" s="31">
        <f>G146</f>
        <v>95700</v>
      </c>
      <c r="G146" s="56">
        <v>95700</v>
      </c>
      <c r="H146" s="57"/>
      <c r="I146" s="56"/>
      <c r="J146" s="58"/>
      <c r="K146" s="36"/>
      <c r="L146" s="38"/>
      <c r="M146" s="57"/>
      <c r="N146" s="56"/>
      <c r="O146" s="57"/>
      <c r="P146" s="56"/>
      <c r="Q146" s="40">
        <f>F146+K146</f>
        <v>95700</v>
      </c>
      <c r="R146" s="24"/>
      <c r="S146" s="24"/>
    </row>
    <row r="147" spans="1:19" s="32" customFormat="1" ht="37.5" hidden="1">
      <c r="A147" s="26"/>
      <c r="B147" s="82">
        <v>1218340</v>
      </c>
      <c r="C147" s="66">
        <v>8340</v>
      </c>
      <c r="D147" s="27" t="s">
        <v>158</v>
      </c>
      <c r="E147" s="30" t="s">
        <v>168</v>
      </c>
      <c r="F147" s="31"/>
      <c r="G147" s="56"/>
      <c r="H147" s="57"/>
      <c r="I147" s="56"/>
      <c r="J147" s="58"/>
      <c r="K147" s="43">
        <f>M147+P147</f>
        <v>1044223.01</v>
      </c>
      <c r="L147" s="38" t="s">
        <v>207</v>
      </c>
      <c r="M147" s="57">
        <v>330000</v>
      </c>
      <c r="N147" s="56"/>
      <c r="O147" s="57"/>
      <c r="P147" s="94">
        <v>714223.01</v>
      </c>
      <c r="Q147" s="127">
        <f>F147+K147</f>
        <v>1044223.01</v>
      </c>
      <c r="R147" s="24"/>
      <c r="S147" s="24"/>
    </row>
    <row r="148" spans="1:19" s="25" customFormat="1" ht="75" hidden="1">
      <c r="A148" s="20"/>
      <c r="B148" s="89" t="s">
        <v>60</v>
      </c>
      <c r="C148" s="70"/>
      <c r="D148" s="69"/>
      <c r="E148" s="90" t="s">
        <v>29</v>
      </c>
      <c r="F148" s="72">
        <f>F149</f>
        <v>2679295</v>
      </c>
      <c r="G148" s="72">
        <f t="shared" ref="G148:Q148" si="34">G149</f>
        <v>2679295</v>
      </c>
      <c r="H148" s="72">
        <f t="shared" si="34"/>
        <v>963966</v>
      </c>
      <c r="I148" s="72">
        <f t="shared" si="34"/>
        <v>58498</v>
      </c>
      <c r="J148" s="72">
        <f t="shared" si="34"/>
        <v>0</v>
      </c>
      <c r="K148" s="72">
        <f t="shared" si="34"/>
        <v>0</v>
      </c>
      <c r="L148" s="72">
        <f t="shared" si="34"/>
        <v>0</v>
      </c>
      <c r="M148" s="72">
        <f t="shared" si="34"/>
        <v>0</v>
      </c>
      <c r="N148" s="72">
        <f t="shared" si="34"/>
        <v>0</v>
      </c>
      <c r="O148" s="72">
        <f t="shared" si="34"/>
        <v>0</v>
      </c>
      <c r="P148" s="72">
        <f t="shared" si="34"/>
        <v>0</v>
      </c>
      <c r="Q148" s="72">
        <f t="shared" si="34"/>
        <v>2679295</v>
      </c>
      <c r="R148" s="24"/>
      <c r="S148" s="24"/>
    </row>
    <row r="149" spans="1:19" s="32" customFormat="1" ht="56.25" hidden="1">
      <c r="A149" s="65"/>
      <c r="B149" s="33" t="s">
        <v>61</v>
      </c>
      <c r="C149" s="28"/>
      <c r="D149" s="27"/>
      <c r="E149" s="30" t="s">
        <v>29</v>
      </c>
      <c r="F149" s="31">
        <f>F150+F151+F152+F153+F154+F155</f>
        <v>2679295</v>
      </c>
      <c r="G149" s="31">
        <f>G150+G151+G152+G153+G154+G155</f>
        <v>2679295</v>
      </c>
      <c r="H149" s="31">
        <f t="shared" ref="H149:P149" si="35">H150+H151+H152+H153+H154</f>
        <v>963966</v>
      </c>
      <c r="I149" s="31">
        <f t="shared" si="35"/>
        <v>58498</v>
      </c>
      <c r="J149" s="31">
        <f t="shared" si="35"/>
        <v>0</v>
      </c>
      <c r="K149" s="31">
        <f t="shared" si="35"/>
        <v>0</v>
      </c>
      <c r="L149" s="31">
        <f t="shared" si="35"/>
        <v>0</v>
      </c>
      <c r="M149" s="31">
        <f t="shared" si="35"/>
        <v>0</v>
      </c>
      <c r="N149" s="31">
        <f t="shared" si="35"/>
        <v>0</v>
      </c>
      <c r="O149" s="31">
        <f t="shared" si="35"/>
        <v>0</v>
      </c>
      <c r="P149" s="31">
        <f t="shared" si="35"/>
        <v>0</v>
      </c>
      <c r="Q149" s="31">
        <f>Q150+Q151+Q152+Q153+Q154+Q155</f>
        <v>2679295</v>
      </c>
      <c r="R149" s="24"/>
      <c r="S149" s="24"/>
    </row>
    <row r="150" spans="1:19" s="32" customFormat="1" ht="56.25" hidden="1">
      <c r="A150" s="26"/>
      <c r="B150" s="33" t="s">
        <v>129</v>
      </c>
      <c r="C150" s="34" t="s">
        <v>100</v>
      </c>
      <c r="D150" s="27" t="s">
        <v>8</v>
      </c>
      <c r="E150" s="30" t="s">
        <v>281</v>
      </c>
      <c r="F150" s="31">
        <f t="shared" ref="F150:F155" si="36">G150</f>
        <v>1369022</v>
      </c>
      <c r="G150" s="101">
        <v>1369022</v>
      </c>
      <c r="H150" s="102">
        <v>963966</v>
      </c>
      <c r="I150" s="101">
        <v>58498</v>
      </c>
      <c r="J150" s="103"/>
      <c r="K150" s="36"/>
      <c r="L150" s="38"/>
      <c r="M150" s="102"/>
      <c r="N150" s="101"/>
      <c r="O150" s="102"/>
      <c r="P150" s="101"/>
      <c r="Q150" s="40">
        <f t="shared" ref="Q150:Q156" si="37">F150+K150</f>
        <v>1369022</v>
      </c>
      <c r="R150" s="24"/>
      <c r="S150" s="24"/>
    </row>
    <row r="151" spans="1:19" s="32" customFormat="1" ht="56.25" hidden="1">
      <c r="A151" s="65"/>
      <c r="B151" s="33" t="s">
        <v>130</v>
      </c>
      <c r="C151" s="34" t="s">
        <v>141</v>
      </c>
      <c r="D151" s="27" t="s">
        <v>149</v>
      </c>
      <c r="E151" s="35" t="s">
        <v>109</v>
      </c>
      <c r="F151" s="31">
        <f t="shared" si="36"/>
        <v>7180</v>
      </c>
      <c r="G151" s="101">
        <v>7180</v>
      </c>
      <c r="H151" s="102"/>
      <c r="I151" s="101"/>
      <c r="J151" s="103"/>
      <c r="K151" s="36"/>
      <c r="L151" s="38"/>
      <c r="M151" s="102"/>
      <c r="N151" s="101"/>
      <c r="O151" s="102"/>
      <c r="P151" s="101"/>
      <c r="Q151" s="40">
        <f t="shared" si="37"/>
        <v>7180</v>
      </c>
      <c r="R151" s="24"/>
      <c r="S151" s="24"/>
    </row>
    <row r="152" spans="1:19" s="32" customFormat="1" ht="56.25" hidden="1">
      <c r="A152" s="65"/>
      <c r="B152" s="33" t="s">
        <v>131</v>
      </c>
      <c r="C152" s="34" t="s">
        <v>132</v>
      </c>
      <c r="D152" s="27" t="s">
        <v>30</v>
      </c>
      <c r="E152" s="30" t="s">
        <v>191</v>
      </c>
      <c r="F152" s="31">
        <f t="shared" si="36"/>
        <v>124800</v>
      </c>
      <c r="G152" s="101">
        <v>124800</v>
      </c>
      <c r="H152" s="102"/>
      <c r="I152" s="102"/>
      <c r="J152" s="103"/>
      <c r="K152" s="38"/>
      <c r="L152" s="31"/>
      <c r="M152" s="102"/>
      <c r="N152" s="102"/>
      <c r="O152" s="102"/>
      <c r="P152" s="102"/>
      <c r="Q152" s="40">
        <f t="shared" si="37"/>
        <v>124800</v>
      </c>
      <c r="R152" s="24"/>
      <c r="S152" s="24"/>
    </row>
    <row r="153" spans="1:19" s="32" customFormat="1" ht="18.75" hidden="1">
      <c r="A153" s="65"/>
      <c r="B153" s="33" t="s">
        <v>95</v>
      </c>
      <c r="C153" s="28">
        <v>8120</v>
      </c>
      <c r="D153" s="27" t="s">
        <v>30</v>
      </c>
      <c r="E153" s="30" t="s">
        <v>96</v>
      </c>
      <c r="F153" s="31">
        <f t="shared" si="36"/>
        <v>870493</v>
      </c>
      <c r="G153" s="101">
        <v>870493</v>
      </c>
      <c r="H153" s="102"/>
      <c r="I153" s="101"/>
      <c r="J153" s="103"/>
      <c r="K153" s="36"/>
      <c r="L153" s="38"/>
      <c r="M153" s="102"/>
      <c r="N153" s="101"/>
      <c r="O153" s="102"/>
      <c r="P153" s="101"/>
      <c r="Q153" s="40">
        <f t="shared" si="37"/>
        <v>870493</v>
      </c>
      <c r="R153" s="24"/>
      <c r="S153" s="24"/>
    </row>
    <row r="154" spans="1:19" s="32" customFormat="1" ht="18.75" hidden="1">
      <c r="A154" s="65"/>
      <c r="B154" s="33" t="s">
        <v>159</v>
      </c>
      <c r="C154" s="28">
        <v>9770</v>
      </c>
      <c r="D154" s="27" t="s">
        <v>44</v>
      </c>
      <c r="E154" s="30" t="s">
        <v>160</v>
      </c>
      <c r="F154" s="31">
        <f t="shared" si="36"/>
        <v>157800</v>
      </c>
      <c r="G154" s="101">
        <v>157800</v>
      </c>
      <c r="H154" s="102"/>
      <c r="I154" s="101"/>
      <c r="J154" s="103"/>
      <c r="K154" s="36"/>
      <c r="L154" s="38"/>
      <c r="M154" s="102"/>
      <c r="N154" s="101"/>
      <c r="O154" s="102"/>
      <c r="P154" s="101"/>
      <c r="Q154" s="40">
        <f t="shared" si="37"/>
        <v>157800</v>
      </c>
      <c r="R154" s="24"/>
      <c r="S154" s="24"/>
    </row>
    <row r="155" spans="1:19" s="32" customFormat="1" ht="75" hidden="1">
      <c r="A155" s="65"/>
      <c r="B155" s="33" t="s">
        <v>309</v>
      </c>
      <c r="C155" s="28">
        <v>9800</v>
      </c>
      <c r="D155" s="27" t="s">
        <v>44</v>
      </c>
      <c r="E155" s="30" t="s">
        <v>310</v>
      </c>
      <c r="F155" s="31">
        <f t="shared" si="36"/>
        <v>150000</v>
      </c>
      <c r="G155" s="102">
        <v>150000</v>
      </c>
      <c r="H155" s="135"/>
      <c r="I155" s="102"/>
      <c r="J155" s="136"/>
      <c r="K155" s="38"/>
      <c r="L155" s="31"/>
      <c r="M155" s="135"/>
      <c r="N155" s="102"/>
      <c r="O155" s="135"/>
      <c r="P155" s="101"/>
      <c r="Q155" s="40">
        <f t="shared" si="37"/>
        <v>150000</v>
      </c>
      <c r="R155" s="24"/>
      <c r="S155" s="24"/>
    </row>
    <row r="156" spans="1:19" s="25" customFormat="1" ht="37.5" hidden="1">
      <c r="A156" s="20"/>
      <c r="B156" s="89" t="s">
        <v>106</v>
      </c>
      <c r="C156" s="97"/>
      <c r="D156" s="89"/>
      <c r="E156" s="90" t="s">
        <v>42</v>
      </c>
      <c r="F156" s="138">
        <f>F157</f>
        <v>6844540.7400000002</v>
      </c>
      <c r="G156" s="138">
        <f t="shared" ref="G156:P156" si="38">G157</f>
        <v>5426732.6699999999</v>
      </c>
      <c r="H156" s="104">
        <f t="shared" si="38"/>
        <v>3890700</v>
      </c>
      <c r="I156" s="104">
        <f t="shared" si="38"/>
        <v>116320</v>
      </c>
      <c r="J156" s="104">
        <f t="shared" si="38"/>
        <v>0</v>
      </c>
      <c r="K156" s="104">
        <f t="shared" si="38"/>
        <v>0</v>
      </c>
      <c r="L156" s="104">
        <f t="shared" si="38"/>
        <v>0</v>
      </c>
      <c r="M156" s="104">
        <f t="shared" si="38"/>
        <v>0</v>
      </c>
      <c r="N156" s="104">
        <f t="shared" si="38"/>
        <v>0</v>
      </c>
      <c r="O156" s="104">
        <f t="shared" si="38"/>
        <v>0</v>
      </c>
      <c r="P156" s="104">
        <f t="shared" si="38"/>
        <v>0</v>
      </c>
      <c r="Q156" s="127">
        <f t="shared" si="37"/>
        <v>6844540.7400000002</v>
      </c>
      <c r="R156" s="24"/>
      <c r="S156" s="24"/>
    </row>
    <row r="157" spans="1:19" s="32" customFormat="1" ht="37.5" hidden="1">
      <c r="A157" s="26"/>
      <c r="B157" s="33" t="s">
        <v>107</v>
      </c>
      <c r="C157" s="67"/>
      <c r="D157" s="33"/>
      <c r="E157" s="30" t="s">
        <v>42</v>
      </c>
      <c r="F157" s="100">
        <f>F158+F159+F160+F161</f>
        <v>6844540.7400000002</v>
      </c>
      <c r="G157" s="100">
        <f t="shared" ref="G157:P157" si="39">G158+G159+G160+G161</f>
        <v>5426732.6699999999</v>
      </c>
      <c r="H157" s="83">
        <f t="shared" si="39"/>
        <v>3890700</v>
      </c>
      <c r="I157" s="83">
        <f t="shared" si="39"/>
        <v>116320</v>
      </c>
      <c r="J157" s="83">
        <f t="shared" si="39"/>
        <v>0</v>
      </c>
      <c r="K157" s="83">
        <f t="shared" si="39"/>
        <v>0</v>
      </c>
      <c r="L157" s="83">
        <f t="shared" si="39"/>
        <v>0</v>
      </c>
      <c r="M157" s="83">
        <f t="shared" si="39"/>
        <v>0</v>
      </c>
      <c r="N157" s="83">
        <f t="shared" si="39"/>
        <v>0</v>
      </c>
      <c r="O157" s="83">
        <f t="shared" si="39"/>
        <v>0</v>
      </c>
      <c r="P157" s="83">
        <f t="shared" si="39"/>
        <v>0</v>
      </c>
      <c r="Q157" s="100">
        <f>Q158+Q159+Q161+Q160</f>
        <v>6844540.7400000002</v>
      </c>
      <c r="R157" s="24"/>
      <c r="S157" s="24"/>
    </row>
    <row r="158" spans="1:19" s="32" customFormat="1" ht="56.25" hidden="1">
      <c r="A158" s="26"/>
      <c r="B158" s="33" t="s">
        <v>162</v>
      </c>
      <c r="C158" s="34" t="s">
        <v>100</v>
      </c>
      <c r="D158" s="27" t="s">
        <v>8</v>
      </c>
      <c r="E158" s="30" t="s">
        <v>284</v>
      </c>
      <c r="F158" s="31">
        <f>G158</f>
        <v>5254320</v>
      </c>
      <c r="G158" s="56">
        <v>5254320</v>
      </c>
      <c r="H158" s="57">
        <v>3890700</v>
      </c>
      <c r="I158" s="56">
        <v>116320</v>
      </c>
      <c r="J158" s="58"/>
      <c r="K158" s="36"/>
      <c r="L158" s="38"/>
      <c r="M158" s="57"/>
      <c r="N158" s="56"/>
      <c r="O158" s="57"/>
      <c r="P158" s="56"/>
      <c r="Q158" s="40">
        <f>F158+K158</f>
        <v>5254320</v>
      </c>
      <c r="R158" s="24"/>
      <c r="S158" s="24"/>
    </row>
    <row r="159" spans="1:19" s="32" customFormat="1" ht="56.25" hidden="1">
      <c r="A159" s="26"/>
      <c r="B159" s="33" t="s">
        <v>163</v>
      </c>
      <c r="C159" s="34" t="s">
        <v>141</v>
      </c>
      <c r="D159" s="27" t="s">
        <v>149</v>
      </c>
      <c r="E159" s="35" t="s">
        <v>109</v>
      </c>
      <c r="F159" s="31">
        <f>G159</f>
        <v>5000</v>
      </c>
      <c r="G159" s="101">
        <v>5000</v>
      </c>
      <c r="H159" s="102"/>
      <c r="I159" s="101"/>
      <c r="J159" s="103"/>
      <c r="K159" s="36"/>
      <c r="L159" s="38"/>
      <c r="M159" s="102"/>
      <c r="N159" s="101"/>
      <c r="O159" s="102"/>
      <c r="P159" s="101"/>
      <c r="Q159" s="40">
        <f>F159+K159</f>
        <v>5000</v>
      </c>
      <c r="R159" s="24"/>
      <c r="S159" s="24"/>
    </row>
    <row r="160" spans="1:19" s="32" customFormat="1" ht="18.75" hidden="1">
      <c r="A160" s="26"/>
      <c r="B160" s="33" t="s">
        <v>225</v>
      </c>
      <c r="C160" s="34" t="s">
        <v>226</v>
      </c>
      <c r="D160" s="27" t="s">
        <v>141</v>
      </c>
      <c r="E160" s="35" t="s">
        <v>227</v>
      </c>
      <c r="F160" s="42">
        <f>G160</f>
        <v>167412.66999999998</v>
      </c>
      <c r="G160" s="137">
        <f>470850-303437.33</f>
        <v>167412.66999999998</v>
      </c>
      <c r="H160" s="103"/>
      <c r="I160" s="137"/>
      <c r="J160" s="103"/>
      <c r="K160" s="43"/>
      <c r="L160" s="39"/>
      <c r="M160" s="103"/>
      <c r="N160" s="137"/>
      <c r="O160" s="103"/>
      <c r="P160" s="137"/>
      <c r="Q160" s="127">
        <f>F160+K160</f>
        <v>167412.66999999998</v>
      </c>
      <c r="R160" s="24"/>
      <c r="S160" s="24"/>
    </row>
    <row r="161" spans="1:19" s="32" customFormat="1" ht="21.75" hidden="1" customHeight="1">
      <c r="A161" s="26"/>
      <c r="B161" s="33" t="s">
        <v>250</v>
      </c>
      <c r="C161" s="34" t="s">
        <v>251</v>
      </c>
      <c r="D161" s="27" t="s">
        <v>28</v>
      </c>
      <c r="E161" s="30" t="s">
        <v>252</v>
      </c>
      <c r="F161" s="42">
        <f>1985001.94-49800-49000-468393.87</f>
        <v>1417808.0699999998</v>
      </c>
      <c r="G161" s="101"/>
      <c r="H161" s="57"/>
      <c r="I161" s="56"/>
      <c r="J161" s="58"/>
      <c r="K161" s="36"/>
      <c r="L161" s="38"/>
      <c r="M161" s="57"/>
      <c r="N161" s="56"/>
      <c r="O161" s="57"/>
      <c r="P161" s="56"/>
      <c r="Q161" s="127">
        <f>F161</f>
        <v>1417808.0699999998</v>
      </c>
      <c r="R161" s="24"/>
      <c r="S161" s="24"/>
    </row>
    <row r="162" spans="1:19" s="110" customFormat="1" ht="20.25">
      <c r="A162" s="105"/>
      <c r="B162" s="106" t="s">
        <v>203</v>
      </c>
      <c r="C162" s="107" t="s">
        <v>203</v>
      </c>
      <c r="D162" s="108" t="s">
        <v>203</v>
      </c>
      <c r="E162" s="106" t="s">
        <v>202</v>
      </c>
      <c r="F162" s="139">
        <f t="shared" ref="F162:P162" si="40">F14+F32+F51+F64+F85+F91+F104+F121+F148+F156</f>
        <v>799624571.13000011</v>
      </c>
      <c r="G162" s="139">
        <f t="shared" si="40"/>
        <v>798206763.06000006</v>
      </c>
      <c r="H162" s="139">
        <f t="shared" si="40"/>
        <v>425198889.5</v>
      </c>
      <c r="I162" s="139">
        <f t="shared" si="40"/>
        <v>48756430.119999997</v>
      </c>
      <c r="J162" s="109">
        <f t="shared" si="40"/>
        <v>0</v>
      </c>
      <c r="K162" s="139">
        <f t="shared" si="40"/>
        <v>124348181.06000002</v>
      </c>
      <c r="L162" s="139">
        <f t="shared" si="40"/>
        <v>105222842.54000001</v>
      </c>
      <c r="M162" s="139">
        <f t="shared" si="40"/>
        <v>17750765.509999998</v>
      </c>
      <c r="N162" s="109">
        <f t="shared" si="40"/>
        <v>3989258</v>
      </c>
      <c r="O162" s="109">
        <f t="shared" si="40"/>
        <v>477628</v>
      </c>
      <c r="P162" s="139">
        <f t="shared" si="40"/>
        <v>106597415.55000001</v>
      </c>
      <c r="Q162" s="139">
        <f>Q14+Q32+Q51+Q64+Q85+Q91+Q104+Q121+Q148+Q156</f>
        <v>923972752.19000006</v>
      </c>
    </row>
    <row r="163" spans="1:19" s="32" customFormat="1" ht="18.75">
      <c r="A163" s="26"/>
      <c r="B163" s="111"/>
      <c r="C163" s="111"/>
      <c r="D163" s="111"/>
      <c r="E163" s="111"/>
      <c r="F163" s="140"/>
      <c r="G163" s="112"/>
      <c r="H163" s="111"/>
      <c r="I163" s="113"/>
      <c r="J163" s="111"/>
      <c r="K163" s="113"/>
      <c r="L163" s="111"/>
      <c r="M163" s="111"/>
      <c r="N163" s="111"/>
      <c r="O163" s="111"/>
      <c r="P163" s="112"/>
      <c r="Q163" s="143"/>
    </row>
    <row r="164" spans="1:19" s="32" customFormat="1" ht="18.75">
      <c r="A164" s="26"/>
      <c r="B164" s="111"/>
      <c r="C164" s="111"/>
      <c r="D164" s="111"/>
      <c r="E164" s="111"/>
      <c r="F164" s="114"/>
      <c r="G164" s="112"/>
      <c r="H164" s="111"/>
      <c r="I164" s="113"/>
      <c r="J164" s="111"/>
      <c r="K164" s="113"/>
      <c r="L164" s="113"/>
      <c r="M164" s="113"/>
      <c r="N164" s="113"/>
      <c r="O164" s="113"/>
      <c r="P164" s="113"/>
      <c r="Q164" s="143"/>
    </row>
    <row r="165" spans="1:19" s="117" customFormat="1" ht="23.25">
      <c r="A165" s="115"/>
      <c r="B165" s="116" t="s">
        <v>327</v>
      </c>
      <c r="C165" s="116"/>
      <c r="D165" s="116"/>
      <c r="E165" s="116"/>
      <c r="F165" s="116"/>
      <c r="G165" s="168"/>
      <c r="H165" s="116" t="s">
        <v>328</v>
      </c>
      <c r="I165" s="116"/>
      <c r="J165" s="115"/>
      <c r="K165" s="115"/>
      <c r="L165" s="115"/>
      <c r="M165" s="115"/>
      <c r="N165" s="115"/>
      <c r="O165" s="115"/>
      <c r="P165" s="115"/>
      <c r="Q165" s="116"/>
    </row>
    <row r="166" spans="1:19" s="32" customFormat="1" ht="18.75">
      <c r="A166" s="26"/>
      <c r="B166" s="111"/>
      <c r="C166" s="111"/>
      <c r="D166" s="111"/>
      <c r="E166" s="111"/>
      <c r="F166" s="111"/>
      <c r="G166" s="112"/>
      <c r="H166" s="111"/>
      <c r="I166" s="111"/>
      <c r="J166" s="111"/>
      <c r="K166" s="111"/>
      <c r="L166" s="111"/>
      <c r="M166" s="111"/>
      <c r="N166" s="111"/>
      <c r="O166" s="111"/>
      <c r="P166" s="111"/>
      <c r="Q166" s="118"/>
    </row>
    <row r="167" spans="1:19" s="32" customFormat="1" ht="18.75">
      <c r="A167" s="26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8"/>
    </row>
    <row r="168" spans="1:19" s="32" customFormat="1" ht="18.75">
      <c r="A168" s="26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8"/>
    </row>
    <row r="169" spans="1:19" s="32" customFormat="1" ht="18.75">
      <c r="A169" s="26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8"/>
    </row>
    <row r="170" spans="1:19" s="32" customFormat="1" ht="18.75">
      <c r="A170" s="26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8"/>
    </row>
    <row r="171" spans="1:19" s="32" customFormat="1" ht="18.75">
      <c r="A171" s="26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8"/>
    </row>
    <row r="172" spans="1:19" s="32" customFormat="1" ht="18.75">
      <c r="A172" s="26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8"/>
    </row>
    <row r="173" spans="1:19" s="32" customFormat="1" ht="18.75">
      <c r="A173" s="26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8"/>
    </row>
    <row r="174" spans="1:19" s="32" customFormat="1" ht="18.75">
      <c r="A174" s="26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8"/>
    </row>
    <row r="175" spans="1:19" s="32" customFormat="1" ht="18.75">
      <c r="A175" s="26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8"/>
    </row>
    <row r="176" spans="1:19" s="32" customFormat="1" ht="18.75">
      <c r="A176" s="26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8"/>
    </row>
    <row r="177" spans="1:17" s="32" customFormat="1" ht="18.75">
      <c r="A177" s="26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8"/>
    </row>
    <row r="178" spans="1:17" s="32" customFormat="1" ht="18.75">
      <c r="A178" s="26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8"/>
    </row>
    <row r="179" spans="1:17" s="32" customFormat="1" ht="18.75">
      <c r="A179" s="26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8"/>
    </row>
    <row r="180" spans="1:17" s="32" customFormat="1" ht="18.75">
      <c r="A180" s="26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8"/>
    </row>
    <row r="181" spans="1:17" s="32" customFormat="1" ht="18.75">
      <c r="A181" s="26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8"/>
    </row>
    <row r="182" spans="1:17" s="32" customFormat="1" ht="18.75">
      <c r="A182" s="26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8"/>
    </row>
    <row r="183" spans="1:17" s="32" customFormat="1" ht="18.75">
      <c r="A183" s="26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8"/>
    </row>
    <row r="184" spans="1:17" s="32" customFormat="1" ht="18.75">
      <c r="A184" s="26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8"/>
    </row>
    <row r="185" spans="1:17" s="32" customFormat="1" ht="18.75">
      <c r="A185" s="26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8"/>
    </row>
    <row r="186" spans="1:17" s="32" customFormat="1" ht="18.75">
      <c r="A186" s="26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8"/>
    </row>
    <row r="187" spans="1:17" s="32" customFormat="1" ht="18.75">
      <c r="A187" s="26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8"/>
    </row>
    <row r="188" spans="1:17" s="32" customFormat="1" ht="18.75">
      <c r="A188" s="26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8"/>
    </row>
    <row r="189" spans="1:17" s="32" customFormat="1" ht="18.75">
      <c r="A189" s="26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8"/>
    </row>
    <row r="190" spans="1:17" s="32" customFormat="1" ht="18.75">
      <c r="A190" s="26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8"/>
    </row>
    <row r="191" spans="1:17" s="32" customFormat="1" ht="18.75">
      <c r="A191" s="26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8"/>
    </row>
    <row r="192" spans="1:17" s="32" customFormat="1" ht="18.75">
      <c r="A192" s="26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8"/>
    </row>
    <row r="193" spans="1:17" s="32" customFormat="1" ht="18.75">
      <c r="A193" s="26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8"/>
    </row>
    <row r="194" spans="1:17" s="32" customFormat="1" ht="18.75">
      <c r="A194" s="26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8"/>
    </row>
    <row r="195" spans="1:17" s="32" customFormat="1" ht="18.75">
      <c r="A195" s="26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8"/>
    </row>
    <row r="196" spans="1:17" s="32" customFormat="1" ht="18.75">
      <c r="A196" s="26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8"/>
    </row>
    <row r="197" spans="1:17" s="32" customFormat="1" ht="18.75">
      <c r="A197" s="26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8"/>
    </row>
    <row r="198" spans="1:17" s="32" customFormat="1" ht="18.75">
      <c r="A198" s="26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8"/>
    </row>
    <row r="199" spans="1:17" s="32" customFormat="1" ht="18.75">
      <c r="A199" s="26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8"/>
    </row>
    <row r="200" spans="1:17" s="32" customFormat="1" ht="18.75">
      <c r="A200" s="26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8"/>
    </row>
    <row r="201" spans="1:17" s="32" customFormat="1" ht="18.75">
      <c r="A201" s="26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8"/>
    </row>
    <row r="202" spans="1:17" s="32" customFormat="1" ht="18.75">
      <c r="A202" s="26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8"/>
    </row>
    <row r="203" spans="1:17" s="32" customFormat="1" ht="18.75">
      <c r="A203" s="26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8"/>
    </row>
    <row r="204" spans="1:17" s="32" customFormat="1" ht="18.75">
      <c r="A204" s="26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8"/>
    </row>
    <row r="205" spans="1:17" s="32" customFormat="1" ht="18.75">
      <c r="A205" s="26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8"/>
    </row>
    <row r="206" spans="1:17" s="32" customFormat="1" ht="18.75">
      <c r="A206" s="26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8"/>
    </row>
    <row r="207" spans="1:17" s="32" customFormat="1" ht="18.75">
      <c r="A207" s="26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8"/>
    </row>
    <row r="208" spans="1:17" s="32" customFormat="1" ht="18.75">
      <c r="A208" s="26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8"/>
    </row>
    <row r="209" spans="1:17" s="32" customFormat="1" ht="18.75">
      <c r="A209" s="26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8"/>
    </row>
    <row r="210" spans="1:17" s="32" customFormat="1" ht="18.75">
      <c r="A210" s="26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8"/>
    </row>
    <row r="211" spans="1:17" s="32" customFormat="1" ht="18.75">
      <c r="A211" s="26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8"/>
    </row>
    <row r="212" spans="1:17" s="32" customFormat="1" ht="18.75">
      <c r="A212" s="26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8"/>
    </row>
    <row r="213" spans="1:17" s="32" customFormat="1" ht="18.75">
      <c r="A213" s="26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8"/>
    </row>
    <row r="214" spans="1:17" s="32" customFormat="1" ht="18.75">
      <c r="A214" s="26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8"/>
    </row>
    <row r="215" spans="1:17" s="32" customFormat="1" ht="18.75">
      <c r="A215" s="26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8"/>
    </row>
    <row r="216" spans="1:17" s="32" customFormat="1" ht="18.75">
      <c r="A216" s="26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8"/>
    </row>
    <row r="217" spans="1:17" s="32" customFormat="1" ht="18.75">
      <c r="A217" s="26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8"/>
    </row>
    <row r="218" spans="1:17" s="32" customFormat="1" ht="18.75">
      <c r="A218" s="26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8"/>
    </row>
    <row r="219" spans="1:17" s="32" customFormat="1" ht="18.75">
      <c r="A219" s="26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8"/>
    </row>
    <row r="220" spans="1:17" s="32" customFormat="1" ht="18.75">
      <c r="A220" s="26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8"/>
    </row>
    <row r="221" spans="1:17" s="32" customFormat="1" ht="18.75">
      <c r="A221" s="26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8"/>
    </row>
    <row r="222" spans="1:17" s="32" customFormat="1" ht="18.75">
      <c r="A222" s="26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8"/>
    </row>
    <row r="223" spans="1:17" s="32" customFormat="1" ht="18.75">
      <c r="A223" s="26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8"/>
    </row>
    <row r="224" spans="1:17" s="32" customFormat="1" ht="18.75">
      <c r="A224" s="26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8"/>
    </row>
    <row r="225" spans="1:17" s="32" customFormat="1" ht="18.75">
      <c r="A225" s="26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8"/>
    </row>
    <row r="226" spans="1:17" s="32" customFormat="1" ht="18.75">
      <c r="A226" s="26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8"/>
    </row>
    <row r="227" spans="1:17" s="32" customFormat="1" ht="18.75">
      <c r="A227" s="26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8"/>
    </row>
    <row r="228" spans="1:17" s="32" customFormat="1" ht="18.75">
      <c r="A228" s="26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8"/>
    </row>
    <row r="229" spans="1:17" s="32" customFormat="1" ht="18.75">
      <c r="A229" s="26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8"/>
    </row>
    <row r="230" spans="1:17" s="32" customFormat="1" ht="18.75">
      <c r="A230" s="26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8"/>
    </row>
    <row r="231" spans="1:17" s="32" customFormat="1" ht="18.75">
      <c r="A231" s="26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8"/>
    </row>
    <row r="232" spans="1:17" s="32" customFormat="1" ht="18.75">
      <c r="A232" s="26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8"/>
    </row>
    <row r="233" spans="1:17" s="32" customFormat="1" ht="18.75">
      <c r="A233" s="26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8"/>
    </row>
    <row r="234" spans="1:17" s="32" customFormat="1" ht="18.75">
      <c r="A234" s="26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8"/>
    </row>
    <row r="235" spans="1:17" s="32" customFormat="1" ht="18.75">
      <c r="A235" s="26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8"/>
    </row>
    <row r="236" spans="1:17" s="32" customFormat="1" ht="18.75">
      <c r="A236" s="26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8"/>
    </row>
    <row r="237" spans="1:17" s="32" customFormat="1" ht="18.75">
      <c r="A237" s="26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8"/>
    </row>
    <row r="238" spans="1:17" s="32" customFormat="1" ht="18.75">
      <c r="A238" s="26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8"/>
    </row>
    <row r="239" spans="1:17" s="32" customFormat="1" ht="18.75">
      <c r="A239" s="26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8"/>
    </row>
    <row r="240" spans="1:17" s="32" customFormat="1" ht="18.75">
      <c r="A240" s="26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8"/>
    </row>
    <row r="241" spans="1:17" s="32" customFormat="1" ht="18.75">
      <c r="A241" s="26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8"/>
    </row>
    <row r="242" spans="1:17" s="32" customFormat="1" ht="18.75">
      <c r="A242" s="26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8"/>
    </row>
    <row r="243" spans="1:17" s="32" customFormat="1" ht="18.75">
      <c r="A243" s="26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8"/>
    </row>
    <row r="244" spans="1:17" s="32" customFormat="1" ht="18.75">
      <c r="A244" s="26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8"/>
    </row>
    <row r="245" spans="1:17" s="32" customFormat="1" ht="18.75">
      <c r="A245" s="26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8"/>
    </row>
    <row r="246" spans="1:17" s="32" customFormat="1" ht="18.75">
      <c r="A246" s="26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8"/>
    </row>
    <row r="247" spans="1:17" s="32" customFormat="1" ht="18.75">
      <c r="A247" s="26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8"/>
    </row>
    <row r="248" spans="1:17" s="32" customFormat="1" ht="18.75">
      <c r="A248" s="26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8"/>
    </row>
    <row r="249" spans="1:17" s="32" customFormat="1" ht="18.75">
      <c r="A249" s="26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8"/>
    </row>
    <row r="250" spans="1:17" s="32" customFormat="1" ht="18.75">
      <c r="A250" s="26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8"/>
    </row>
    <row r="251" spans="1:17" s="32" customFormat="1" ht="18.75">
      <c r="A251" s="26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8"/>
    </row>
    <row r="252" spans="1:17" s="32" customFormat="1" ht="18.75">
      <c r="A252" s="26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8"/>
    </row>
    <row r="253" spans="1:17" s="32" customFormat="1" ht="18.75">
      <c r="A253" s="26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8"/>
    </row>
    <row r="254" spans="1:17" s="32" customFormat="1" ht="18.75">
      <c r="A254" s="26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8"/>
    </row>
    <row r="255" spans="1:17" s="32" customFormat="1" ht="18.75">
      <c r="A255" s="26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8"/>
    </row>
    <row r="256" spans="1:17" s="32" customFormat="1" ht="18.75">
      <c r="A256" s="26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8"/>
    </row>
    <row r="257" spans="1:17" s="32" customFormat="1" ht="18.75">
      <c r="A257" s="26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8"/>
    </row>
    <row r="258" spans="1:17" s="32" customFormat="1" ht="18.75">
      <c r="A258" s="26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8"/>
    </row>
    <row r="259" spans="1:17" s="32" customFormat="1" ht="18.75">
      <c r="A259" s="26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8"/>
    </row>
    <row r="260" spans="1:17" s="32" customFormat="1" ht="18.75">
      <c r="A260" s="26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8"/>
    </row>
    <row r="261" spans="1:17" s="32" customFormat="1" ht="18.75">
      <c r="A261" s="26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8"/>
    </row>
    <row r="262" spans="1:17" s="32" customFormat="1" ht="18.75">
      <c r="A262" s="26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8"/>
    </row>
    <row r="263" spans="1:17" s="32" customFormat="1" ht="18.75">
      <c r="A263" s="26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8"/>
    </row>
    <row r="264" spans="1:17" s="32" customFormat="1" ht="18.75">
      <c r="A264" s="26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8"/>
    </row>
    <row r="265" spans="1:17" s="32" customFormat="1" ht="18.75">
      <c r="A265" s="26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8"/>
    </row>
    <row r="266" spans="1:17" s="32" customFormat="1" ht="18.75">
      <c r="A266" s="26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8"/>
    </row>
    <row r="267" spans="1:17" s="32" customFormat="1" ht="18.75">
      <c r="A267" s="26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8"/>
    </row>
    <row r="268" spans="1:17" s="32" customFormat="1" ht="18.75">
      <c r="A268" s="26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8"/>
    </row>
    <row r="269" spans="1:17" s="32" customFormat="1" ht="18.75">
      <c r="A269" s="26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8"/>
    </row>
    <row r="270" spans="1:17" s="32" customFormat="1" ht="18.75">
      <c r="A270" s="26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8"/>
    </row>
    <row r="271" spans="1:17" s="32" customFormat="1" ht="18.75">
      <c r="A271" s="26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8"/>
    </row>
    <row r="272" spans="1:17" s="32" customFormat="1" ht="18.75">
      <c r="A272" s="26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8"/>
    </row>
    <row r="273" spans="1:17" s="32" customFormat="1" ht="18.75">
      <c r="A273" s="26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8"/>
    </row>
    <row r="274" spans="1:17" s="32" customFormat="1" ht="18.75">
      <c r="A274" s="26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8"/>
    </row>
    <row r="275" spans="1:17" s="32" customFormat="1" ht="18.75">
      <c r="A275" s="26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8"/>
    </row>
    <row r="276" spans="1:17" s="32" customFormat="1" ht="18.75">
      <c r="A276" s="26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8"/>
    </row>
    <row r="277" spans="1:17" s="32" customFormat="1" ht="18.75">
      <c r="A277" s="26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8"/>
    </row>
    <row r="278" spans="1:17" s="32" customFormat="1" ht="18.75">
      <c r="A278" s="26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8"/>
    </row>
    <row r="279" spans="1:17" s="32" customFormat="1" ht="18.75">
      <c r="A279" s="26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8"/>
    </row>
    <row r="280" spans="1:17" s="32" customFormat="1" ht="18.75">
      <c r="A280" s="26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8"/>
    </row>
    <row r="281" spans="1:17" s="32" customFormat="1" ht="18.75">
      <c r="A281" s="26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8"/>
    </row>
    <row r="282" spans="1:17" s="32" customFormat="1" ht="18.75">
      <c r="A282" s="26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8"/>
    </row>
    <row r="283" spans="1:17" s="32" customFormat="1" ht="18.75">
      <c r="A283" s="26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8"/>
    </row>
    <row r="284" spans="1:17" s="32" customFormat="1" ht="18.75">
      <c r="A284" s="26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8"/>
    </row>
    <row r="285" spans="1:17" s="32" customFormat="1" ht="18.75">
      <c r="A285" s="26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8"/>
    </row>
    <row r="286" spans="1:17" s="32" customFormat="1" ht="18.75">
      <c r="A286" s="26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8"/>
    </row>
    <row r="287" spans="1:17" s="32" customFormat="1" ht="18.75">
      <c r="A287" s="26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8"/>
    </row>
    <row r="288" spans="1:17" s="32" customFormat="1" ht="18.75">
      <c r="A288" s="26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8"/>
    </row>
    <row r="289" spans="1:17" s="32" customFormat="1" ht="18.75">
      <c r="A289" s="26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8"/>
    </row>
    <row r="290" spans="1:17" s="32" customFormat="1" ht="18.75">
      <c r="A290" s="26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8"/>
    </row>
    <row r="291" spans="1:17" s="32" customFormat="1" ht="18.75">
      <c r="A291" s="26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8"/>
    </row>
    <row r="292" spans="1:17" s="32" customFormat="1" ht="18.75">
      <c r="A292" s="26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8"/>
    </row>
    <row r="293" spans="1:17" s="32" customFormat="1" ht="18.75">
      <c r="A293" s="26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8"/>
    </row>
    <row r="294" spans="1:17" s="32" customFormat="1" ht="18.75">
      <c r="A294" s="26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8"/>
    </row>
    <row r="295" spans="1:17" s="32" customFormat="1" ht="18.75">
      <c r="A295" s="26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8"/>
    </row>
    <row r="296" spans="1:17" s="32" customFormat="1" ht="18.75">
      <c r="A296" s="26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8"/>
    </row>
    <row r="297" spans="1:17" s="32" customFormat="1" ht="18.75">
      <c r="A297" s="26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8"/>
    </row>
    <row r="298" spans="1:17" s="32" customFormat="1" ht="18.75">
      <c r="A298" s="26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8"/>
    </row>
    <row r="299" spans="1:17" s="32" customFormat="1" ht="18.75">
      <c r="A299" s="26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8"/>
    </row>
    <row r="300" spans="1:17" s="32" customFormat="1" ht="18.75">
      <c r="A300" s="26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8"/>
    </row>
    <row r="301" spans="1:17" s="32" customFormat="1" ht="18.75">
      <c r="A301" s="26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8"/>
    </row>
    <row r="302" spans="1:17" s="32" customFormat="1" ht="18.75">
      <c r="A302" s="26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8"/>
    </row>
    <row r="303" spans="1:17" s="32" customFormat="1" ht="18.75">
      <c r="A303" s="26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8"/>
    </row>
    <row r="304" spans="1:17" s="32" customFormat="1" ht="18.75">
      <c r="A304" s="26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8"/>
    </row>
    <row r="305" spans="1:17" s="32" customFormat="1" ht="18.75">
      <c r="A305" s="26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8"/>
    </row>
    <row r="306" spans="1:17" s="32" customFormat="1" ht="18.75">
      <c r="A306" s="26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8"/>
    </row>
    <row r="307" spans="1:17" s="32" customFormat="1" ht="18.75">
      <c r="A307" s="26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8"/>
    </row>
    <row r="308" spans="1:17" s="32" customFormat="1" ht="18.75">
      <c r="A308" s="26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8"/>
    </row>
    <row r="309" spans="1:17" s="32" customFormat="1" ht="18.75">
      <c r="A309" s="26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8"/>
    </row>
    <row r="310" spans="1:17" s="32" customFormat="1" ht="18.75">
      <c r="A310" s="26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8"/>
    </row>
    <row r="311" spans="1:17" s="32" customFormat="1" ht="18.75">
      <c r="A311" s="26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8"/>
    </row>
    <row r="312" spans="1:17" s="32" customFormat="1" ht="18.75">
      <c r="A312" s="26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8"/>
    </row>
    <row r="313" spans="1:17" s="32" customFormat="1" ht="18.75">
      <c r="A313" s="26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8"/>
    </row>
    <row r="314" spans="1:17" s="32" customFormat="1" ht="18.75">
      <c r="A314" s="26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8"/>
    </row>
    <row r="315" spans="1:17" s="32" customFormat="1" ht="18.75">
      <c r="A315" s="26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8"/>
    </row>
    <row r="316" spans="1:17" s="15" customFormat="1" ht="18.75">
      <c r="A316" s="8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8"/>
    </row>
    <row r="317" spans="1:17" s="15" customFormat="1" ht="18.75">
      <c r="A317" s="8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8"/>
    </row>
    <row r="318" spans="1:17" s="15" customFormat="1" ht="18.75">
      <c r="A318" s="8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8"/>
    </row>
    <row r="319" spans="1:17" s="15" customFormat="1" ht="18.75">
      <c r="A319" s="8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8"/>
    </row>
    <row r="320" spans="1:17" s="15" customFormat="1" ht="18.75">
      <c r="A320" s="8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8"/>
    </row>
    <row r="321" spans="1:17" s="15" customFormat="1" ht="18.75">
      <c r="A321" s="8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8"/>
    </row>
    <row r="322" spans="1:17" s="15" customFormat="1" ht="18.75">
      <c r="A322" s="8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8"/>
    </row>
    <row r="323" spans="1:17" s="15" customFormat="1" ht="18.75">
      <c r="A323" s="8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8"/>
    </row>
    <row r="324" spans="1:17" s="15" customFormat="1" ht="18.75">
      <c r="A324" s="8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8"/>
    </row>
    <row r="325" spans="1:17" s="15" customFormat="1" ht="18.75">
      <c r="A325" s="8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8"/>
    </row>
    <row r="326" spans="1:17" s="15" customFormat="1" ht="18.75">
      <c r="A326" s="8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8"/>
    </row>
    <row r="327" spans="1:17" s="15" customFormat="1" ht="18.75">
      <c r="A327" s="8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8"/>
    </row>
    <row r="328" spans="1:17" s="15" customFormat="1" ht="18.75">
      <c r="A328" s="8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8"/>
    </row>
    <row r="329" spans="1:17" s="15" customFormat="1" ht="18.75">
      <c r="A329" s="8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8"/>
    </row>
    <row r="330" spans="1:17" s="15" customFormat="1" ht="18.75">
      <c r="A330" s="8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8"/>
    </row>
    <row r="331" spans="1:17" s="15" customFormat="1" ht="18.75">
      <c r="A331" s="8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8"/>
    </row>
    <row r="332" spans="1:17" s="15" customFormat="1" ht="18.75">
      <c r="A332" s="8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8"/>
    </row>
    <row r="333" spans="1:17" s="15" customFormat="1" ht="18.75">
      <c r="A333" s="8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8"/>
    </row>
    <row r="334" spans="1:17" s="15" customFormat="1" ht="18.75">
      <c r="A334" s="8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8"/>
    </row>
    <row r="335" spans="1:17" s="15" customFormat="1" ht="18.75">
      <c r="A335" s="8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8"/>
    </row>
    <row r="336" spans="1:17" s="15" customFormat="1" ht="18.75">
      <c r="A336" s="8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8"/>
    </row>
    <row r="337" spans="1:17" s="15" customFormat="1" ht="18.75">
      <c r="A337" s="8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8"/>
    </row>
    <row r="338" spans="1:17" s="15" customFormat="1" ht="18.75">
      <c r="A338" s="8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8"/>
    </row>
    <row r="339" spans="1:17" s="15" customFormat="1" ht="18.75">
      <c r="A339" s="8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8"/>
    </row>
    <row r="340" spans="1:17" s="15" customFormat="1" ht="18.75">
      <c r="A340" s="8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8"/>
    </row>
    <row r="341" spans="1:17" s="15" customFormat="1" ht="18.75">
      <c r="A341" s="8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8"/>
    </row>
    <row r="342" spans="1:17" s="15" customFormat="1" ht="18.75">
      <c r="A342" s="8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8"/>
    </row>
    <row r="343" spans="1:17" s="15" customFormat="1" ht="18.75">
      <c r="A343" s="8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8"/>
    </row>
    <row r="344" spans="1:17" s="15" customFormat="1" ht="18.75">
      <c r="A344" s="8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8"/>
    </row>
    <row r="345" spans="1:17" s="15" customFormat="1" ht="18.75">
      <c r="A345" s="8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8"/>
    </row>
    <row r="346" spans="1:17" s="15" customFormat="1" ht="18.75">
      <c r="A346" s="8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8"/>
    </row>
    <row r="347" spans="1:17" s="15" customFormat="1" ht="18.75">
      <c r="A347" s="8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8"/>
    </row>
    <row r="348" spans="1:17" s="15" customFormat="1" ht="18.75">
      <c r="A348" s="8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8"/>
    </row>
    <row r="349" spans="1:17" s="15" customFormat="1" ht="18.75">
      <c r="A349" s="8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8"/>
    </row>
    <row r="350" spans="1:17" s="15" customFormat="1" ht="18.75">
      <c r="A350" s="8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8"/>
    </row>
    <row r="351" spans="1:17" s="15" customFormat="1" ht="18.75">
      <c r="A351" s="8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8"/>
    </row>
    <row r="352" spans="1:17" s="15" customFormat="1" ht="18.75">
      <c r="A352" s="8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8"/>
    </row>
    <row r="353" spans="1:17" s="15" customFormat="1" ht="18.75">
      <c r="A353" s="8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8"/>
    </row>
    <row r="354" spans="1:17" s="15" customFormat="1" ht="18.75">
      <c r="A354" s="8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8"/>
    </row>
    <row r="355" spans="1:17" s="15" customFormat="1" ht="18.75">
      <c r="A355" s="8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8"/>
    </row>
    <row r="356" spans="1:17" s="15" customFormat="1" ht="18.75">
      <c r="A356" s="8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8"/>
    </row>
    <row r="357" spans="1:17" s="15" customFormat="1" ht="18.75">
      <c r="A357" s="8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8"/>
    </row>
    <row r="358" spans="1:17" s="15" customFormat="1" ht="18.75">
      <c r="A358" s="8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8"/>
    </row>
    <row r="359" spans="1:17" s="15" customFormat="1" ht="18.75">
      <c r="A359" s="8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8"/>
    </row>
    <row r="360" spans="1:17" s="15" customFormat="1" ht="18.75">
      <c r="A360" s="8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8"/>
    </row>
    <row r="361" spans="1:17" s="15" customFormat="1" ht="18.75">
      <c r="A361" s="8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8"/>
    </row>
    <row r="362" spans="1:17" s="15" customFormat="1" ht="18.75">
      <c r="A362" s="8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8"/>
    </row>
    <row r="363" spans="1:17" s="15" customFormat="1" ht="18.75">
      <c r="A363" s="8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8"/>
    </row>
    <row r="364" spans="1:17" s="15" customFormat="1" ht="18.75">
      <c r="A364" s="8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8"/>
    </row>
    <row r="365" spans="1:17" s="15" customFormat="1" ht="18.75">
      <c r="A365" s="8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8"/>
    </row>
    <row r="366" spans="1:17" s="15" customFormat="1" ht="18.75">
      <c r="A366" s="8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8"/>
    </row>
    <row r="367" spans="1:17" s="15" customFormat="1" ht="18.75">
      <c r="A367" s="8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8"/>
    </row>
    <row r="368" spans="1:17" ht="18.75"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8"/>
    </row>
    <row r="369" spans="2:17" ht="18.75"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8"/>
    </row>
    <row r="370" spans="2:17" ht="18.75"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8"/>
    </row>
    <row r="371" spans="2:17" ht="18.75"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8"/>
    </row>
    <row r="372" spans="2:17" ht="18.75"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8"/>
    </row>
    <row r="373" spans="2:17" ht="18.75"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8"/>
    </row>
    <row r="374" spans="2:17" ht="18.75"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8"/>
    </row>
    <row r="375" spans="2:17" ht="18.75"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8"/>
    </row>
    <row r="376" spans="2:17" ht="18.75"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8"/>
    </row>
    <row r="377" spans="2:17" ht="18.75"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8"/>
    </row>
    <row r="378" spans="2:17" ht="18.75"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8"/>
    </row>
    <row r="379" spans="2:17" ht="18.75"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8"/>
    </row>
    <row r="380" spans="2:17" ht="18.75"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8"/>
    </row>
    <row r="381" spans="2:17" ht="18.75"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8"/>
    </row>
    <row r="382" spans="2:17" ht="18.75"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8"/>
    </row>
    <row r="383" spans="2:17" ht="18.75"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8"/>
    </row>
    <row r="384" spans="2:17" ht="18.75"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8"/>
    </row>
    <row r="385" spans="2:17" ht="18.75"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8"/>
    </row>
    <row r="386" spans="2:17" ht="18.75"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8"/>
    </row>
    <row r="387" spans="2:17" ht="18.75"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8"/>
    </row>
    <row r="388" spans="2:17" ht="18.75"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8"/>
    </row>
    <row r="389" spans="2:17" ht="18.75"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8"/>
    </row>
    <row r="390" spans="2:17" ht="18.75"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8"/>
    </row>
    <row r="391" spans="2:17" ht="18.75"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8"/>
    </row>
    <row r="392" spans="2:17" ht="18.75"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8"/>
    </row>
    <row r="393" spans="2:17" ht="18.75"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8"/>
    </row>
    <row r="394" spans="2:17" ht="18.75"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8"/>
    </row>
    <row r="395" spans="2:17" ht="18.75"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8"/>
    </row>
    <row r="396" spans="2:17" ht="18.75"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8"/>
    </row>
    <row r="397" spans="2:17" ht="18.75"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8"/>
    </row>
    <row r="398" spans="2:17" ht="18.75"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8"/>
    </row>
    <row r="399" spans="2:17" ht="18.75"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8"/>
    </row>
    <row r="400" spans="2:17" ht="18.75"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8"/>
    </row>
    <row r="401" spans="2:17" ht="18.75"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8"/>
    </row>
    <row r="402" spans="2:17" ht="18.75"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8"/>
    </row>
    <row r="403" spans="2:17" ht="18.75"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8"/>
    </row>
    <row r="404" spans="2:17" ht="18.75"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8"/>
    </row>
    <row r="405" spans="2:17" ht="18.75"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8"/>
    </row>
    <row r="406" spans="2:17" ht="18.75"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8"/>
    </row>
    <row r="407" spans="2:17" ht="18.75"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8"/>
    </row>
    <row r="408" spans="2:17" ht="18.75"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8"/>
    </row>
    <row r="409" spans="2:17" ht="18.75"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8"/>
    </row>
    <row r="410" spans="2:17" ht="18.75"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8"/>
    </row>
    <row r="411" spans="2:17" ht="18.75"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8"/>
    </row>
    <row r="412" spans="2:17" ht="18.75"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8"/>
    </row>
    <row r="413" spans="2:17" ht="18.75"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8"/>
    </row>
    <row r="414" spans="2:17" ht="18.75"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8"/>
    </row>
    <row r="415" spans="2:17" ht="18.75"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8"/>
    </row>
    <row r="416" spans="2:17" ht="18.75"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8"/>
    </row>
    <row r="417" spans="2:17" ht="18.75"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8"/>
    </row>
    <row r="418" spans="2:17" ht="18.75"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8"/>
    </row>
    <row r="419" spans="2:17" ht="18.75"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8"/>
    </row>
    <row r="420" spans="2:17" ht="18.75"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8"/>
    </row>
    <row r="421" spans="2:17" ht="18.75"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8"/>
    </row>
    <row r="422" spans="2:17" ht="18.75"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8"/>
    </row>
    <row r="423" spans="2:17" ht="18.75"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8"/>
    </row>
    <row r="424" spans="2:17" ht="18.75"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8"/>
    </row>
    <row r="425" spans="2:17" ht="18.75"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8"/>
    </row>
    <row r="426" spans="2:17" ht="18.75"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8"/>
    </row>
    <row r="427" spans="2:17" ht="18.75"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8"/>
    </row>
    <row r="428" spans="2:17" ht="18.75"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8"/>
    </row>
    <row r="429" spans="2:17" ht="18.75"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8"/>
    </row>
    <row r="430" spans="2:17" ht="18.75"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8"/>
    </row>
    <row r="431" spans="2:17" ht="18.75"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8"/>
    </row>
    <row r="432" spans="2:17" ht="18.75"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8"/>
    </row>
    <row r="433" spans="2:17" ht="18.75"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8"/>
    </row>
    <row r="434" spans="2:17" ht="18.75"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8"/>
    </row>
    <row r="435" spans="2:17" ht="18.75"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8"/>
    </row>
    <row r="436" spans="2:17" ht="18.75"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8"/>
    </row>
    <row r="437" spans="2:17" ht="18.75"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8"/>
    </row>
    <row r="438" spans="2:17" ht="18.75"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8"/>
    </row>
    <row r="439" spans="2:17" ht="18.75"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8"/>
    </row>
    <row r="440" spans="2:17" ht="18.75"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8"/>
    </row>
  </sheetData>
  <mergeCells count="20">
    <mergeCell ref="D11:D13"/>
    <mergeCell ref="B8:C8"/>
    <mergeCell ref="B9:C9"/>
    <mergeCell ref="B5:Q5"/>
    <mergeCell ref="B6:Q6"/>
    <mergeCell ref="B11:B13"/>
    <mergeCell ref="Q11:Q13"/>
    <mergeCell ref="H12:I12"/>
    <mergeCell ref="P12:P13"/>
    <mergeCell ref="C11:C13"/>
    <mergeCell ref="K11:P11"/>
    <mergeCell ref="G12:G13"/>
    <mergeCell ref="E11:E13"/>
    <mergeCell ref="F11:J11"/>
    <mergeCell ref="F12:F13"/>
    <mergeCell ref="M12:M13"/>
    <mergeCell ref="K12:K13"/>
    <mergeCell ref="N12:O12"/>
    <mergeCell ref="L12:L13"/>
    <mergeCell ref="J12:J13"/>
  </mergeCells>
  <phoneticPr fontId="2" type="noConversion"/>
  <printOptions horizontalCentered="1"/>
  <pageMargins left="0.27559055118110237" right="0.27559055118110237" top="1.1811023622047245" bottom="0.19685039370078741" header="0.23622047244094491" footer="0.31496062992125984"/>
  <pageSetup paperSize="9" scale="42" orientation="landscape" horizontalDpi="300" verticalDpi="300" r:id="rId1"/>
  <headerFooter scaleWithDoc="0" alignWithMargins="0"/>
  <rowBreaks count="7" manualBreakCount="7">
    <brk id="25" max="16" man="1"/>
    <brk id="45" max="16" man="1"/>
    <brk id="63" max="16" man="1"/>
    <brk id="101" max="16" man="1"/>
    <brk id="119" max="16" man="1"/>
    <brk id="138" max="16" man="1"/>
    <brk id="165" max="16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дод.3</vt:lpstr>
      <vt:lpstr>дод.3!Заголовки_для_печати</vt:lpstr>
      <vt:lpstr>дод.3!Область_печати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admin</cp:lastModifiedBy>
  <cp:lastPrinted>2021-06-02T09:30:55Z</cp:lastPrinted>
  <dcterms:created xsi:type="dcterms:W3CDTF">2014-01-17T10:52:16Z</dcterms:created>
  <dcterms:modified xsi:type="dcterms:W3CDTF">2021-06-02T12:55:27Z</dcterms:modified>
</cp:coreProperties>
</file>