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 півріччя" sheetId="1" r:id="rId1"/>
  </sheets>
  <definedNames>
    <definedName name="_xlnm.Print_Area" localSheetId="0">'1 півріччя'!$A$1:$H$43</definedName>
  </definedNames>
  <calcPr fullCalcOnLoad="1"/>
</workbook>
</file>

<file path=xl/sharedStrings.xml><?xml version="1.0" encoding="utf-8"?>
<sst xmlns="http://schemas.openxmlformats.org/spreadsheetml/2006/main" count="55" uniqueCount="45">
  <si>
    <t>Найменування</t>
  </si>
  <si>
    <t>Утримання цвинтарів</t>
  </si>
  <si>
    <t>Оплата природного газу</t>
  </si>
  <si>
    <t>№</t>
  </si>
  <si>
    <t>Профінансо-вано, грн.</t>
  </si>
  <si>
    <t>Утримання доріг КП "Затишне місто"</t>
  </si>
  <si>
    <t>Утримання доріг КП "Павлоград-Світло"</t>
  </si>
  <si>
    <t xml:space="preserve">Спилювання сухих дерев </t>
  </si>
  <si>
    <t>План на  рік, грн</t>
  </si>
  <si>
    <t>Послуги з садіння та догляду за зеленими насадженнями КП "Затишне місто"</t>
  </si>
  <si>
    <t>Утримання міських пляжів КП "Затишне місто"</t>
  </si>
  <si>
    <t>% виконання</t>
  </si>
  <si>
    <t>Аналіз використання коштів міського бюджету</t>
  </si>
  <si>
    <t>грн.</t>
  </si>
  <si>
    <t>Всього</t>
  </si>
  <si>
    <t xml:space="preserve"> Відхилення (+,-)</t>
  </si>
  <si>
    <t xml:space="preserve">Утримання малих архітектурних форм КП "Затишне місто"                       </t>
  </si>
  <si>
    <t xml:space="preserve"> </t>
  </si>
  <si>
    <t>Утримання та ефективна експлуатація об'єктів ЖКГ</t>
  </si>
  <si>
    <t>по КПКВ 6030 " Організація благоустрою населених пунктів "</t>
  </si>
  <si>
    <t>Поточний ремонт пошкоджених кабельних ліній (КТПКВ 6011"Експлуатація та технічне обслуговування житлового фонду")</t>
  </si>
  <si>
    <t>Утримання та поточний ремонт мереж зовнішнього освітлення  КП "Павлоград-Світло"</t>
  </si>
  <si>
    <t>Оплата використаної  електроенергії  по зовнішньому освітленню міста КП "Павлоград-Світло"</t>
  </si>
  <si>
    <t xml:space="preserve">Покос трави на території міських парків </t>
  </si>
  <si>
    <t>Дезінсекція зелених зон міста</t>
  </si>
  <si>
    <t xml:space="preserve">Послуги з видалення рідких та твердих відходів  КП "Затишне місто"   </t>
  </si>
  <si>
    <t>за І  півріччя 2021 року</t>
  </si>
  <si>
    <t>План на І півріччя 2021 року</t>
  </si>
  <si>
    <t>Касові видатки за І  півріччя 2021 року</t>
  </si>
  <si>
    <t xml:space="preserve">Придбання лавок та урн </t>
  </si>
  <si>
    <t>Придбання секцій для встановлення огорожі</t>
  </si>
  <si>
    <t xml:space="preserve">Придбання навісів для встановлення над свердловинами питної води </t>
  </si>
  <si>
    <t>Чистка дренажних каналів та водостоків</t>
  </si>
  <si>
    <t>Проведення дератизації та деларвації</t>
  </si>
  <si>
    <t>Захоронення твердих побутових відходів на полігоні ТПВ</t>
  </si>
  <si>
    <t>за І  півріччя  2021 року</t>
  </si>
  <si>
    <t>Касові видатки за І півріччя 2021 року</t>
  </si>
  <si>
    <t>Технічне обстеження гуртожитку по вул. Заводська, 28 для встановлення технічного стану будівлі  (КТПКВ 6011"Експлуатація та технічне обслуговування житлового фонду")</t>
  </si>
  <si>
    <t>Послуги з охорони будівлі по                                              вул. Можайського, 2а (КТПКВ 6017" "Інша діяльність, пов'язана з експлуатацією  житлово-комунального господарства")</t>
  </si>
  <si>
    <t>Проведення  незалежної оцінки земельної ділянки парку 1 Травня  (КТПКВ 6017" "Інша діяльність, пов'язана з експлуатацією  житлово-комунального господарства")</t>
  </si>
  <si>
    <t>Проведення  незалежної оцінки асфальтового покриття на території парку 1 Травня з метою оприбуткування  (КТПКВ 6017" "Інша діяльність, пов'язана з експлуатацією  житлово-комунального господарства")</t>
  </si>
  <si>
    <t>Послуга з приєднання точки електропостачання по вул. Шевченка, 104  (КТПКВ 6017" "Інша діяльність, пов'язана з експлуатацією  житлово-комунального господарства")</t>
  </si>
  <si>
    <t>Оплата електроенергії (будівля по вул. Шевченка, 104)(КТПКВ 6017" "Інша діяльність, пов'язана з експлуатацією  житлово-комунального господарства")</t>
  </si>
  <si>
    <t>Отримання сертифікату, що засвідчує відповідність закінченого будівництвом об'єктів(КТПКВ 6017" "Інша діяльність, пов'язана з експлуатацією  житлово-комунального господарства")</t>
  </si>
  <si>
    <t xml:space="preserve">Утримання притулку для безпритульних тварин  (КТПКВ 6020 "Забезпечення функціонування підприємств, установ та організацій, що виробляють, виконують та/або надають житлово-комунальні послуги")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</si>
</sst>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  <numFmt numFmtId="207" formatCode="#,##0.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1" fontId="9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9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98" fontId="4" fillId="0" borderId="0" xfId="0" applyNumberFormat="1" applyFont="1" applyFill="1" applyAlignment="1">
      <alignment/>
    </xf>
    <xf numFmtId="4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0203 за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3" zoomScaleNormal="83" zoomScaleSheetLayoutView="85" zoomScalePageLayoutView="0" workbookViewId="0" topLeftCell="A40">
      <selection activeCell="S41" sqref="S41"/>
    </sheetView>
  </sheetViews>
  <sheetFormatPr defaultColWidth="9.140625" defaultRowHeight="12.75"/>
  <cols>
    <col min="1" max="1" width="5.00390625" style="1" customWidth="1"/>
    <col min="2" max="2" width="50.57421875" style="1" customWidth="1"/>
    <col min="3" max="3" width="15.00390625" style="1" hidden="1" customWidth="1"/>
    <col min="4" max="4" width="18.57421875" style="1" customWidth="1"/>
    <col min="5" max="5" width="16.00390625" style="1" hidden="1" customWidth="1"/>
    <col min="6" max="6" width="18.57421875" style="1" customWidth="1"/>
    <col min="7" max="7" width="15.8515625" style="1" customWidth="1"/>
    <col min="8" max="8" width="19.8515625" style="1" customWidth="1"/>
    <col min="9" max="9" width="0.2890625" style="1" customWidth="1"/>
    <col min="10" max="13" width="9.140625" style="1" hidden="1" customWidth="1"/>
    <col min="14" max="14" width="13.7109375" style="1" bestFit="1" customWidth="1"/>
    <col min="15" max="16384" width="9.140625" style="1" customWidth="1"/>
  </cols>
  <sheetData>
    <row r="1" ht="20.25">
      <c r="H1" s="20">
        <v>14</v>
      </c>
    </row>
    <row r="2" spans="1:8" ht="27.75" customHeight="1">
      <c r="A2" s="56" t="s">
        <v>12</v>
      </c>
      <c r="B2" s="56"/>
      <c r="C2" s="56"/>
      <c r="D2" s="56"/>
      <c r="E2" s="56"/>
      <c r="F2" s="56"/>
      <c r="G2" s="56"/>
      <c r="H2" s="57"/>
    </row>
    <row r="3" spans="1:8" ht="18.75">
      <c r="A3" s="56" t="s">
        <v>19</v>
      </c>
      <c r="B3" s="56"/>
      <c r="C3" s="56"/>
      <c r="D3" s="56"/>
      <c r="E3" s="56"/>
      <c r="F3" s="56"/>
      <c r="G3" s="56"/>
      <c r="H3" s="57"/>
    </row>
    <row r="4" spans="1:8" ht="21" customHeight="1">
      <c r="A4" s="56" t="s">
        <v>26</v>
      </c>
      <c r="B4" s="56"/>
      <c r="C4" s="56"/>
      <c r="D4" s="56"/>
      <c r="E4" s="56"/>
      <c r="F4" s="56"/>
      <c r="G4" s="56"/>
      <c r="H4" s="58"/>
    </row>
    <row r="5" spans="1:8" ht="21" customHeight="1">
      <c r="A5" s="4"/>
      <c r="B5" s="4"/>
      <c r="C5" s="4"/>
      <c r="D5" s="4"/>
      <c r="E5" s="4"/>
      <c r="F5" s="4"/>
      <c r="G5" s="4"/>
      <c r="H5" s="13" t="s">
        <v>13</v>
      </c>
    </row>
    <row r="6" spans="1:8" ht="83.25" customHeight="1">
      <c r="A6" s="10" t="s">
        <v>3</v>
      </c>
      <c r="B6" s="11" t="s">
        <v>0</v>
      </c>
      <c r="C6" s="12" t="s">
        <v>8</v>
      </c>
      <c r="D6" s="22" t="s">
        <v>27</v>
      </c>
      <c r="E6" s="11" t="s">
        <v>4</v>
      </c>
      <c r="F6" s="22" t="s">
        <v>28</v>
      </c>
      <c r="G6" s="22" t="s">
        <v>15</v>
      </c>
      <c r="H6" s="24" t="s">
        <v>11</v>
      </c>
    </row>
    <row r="7" spans="1:9" s="2" customFormat="1" ht="30" customHeight="1">
      <c r="A7" s="6"/>
      <c r="B7" s="40" t="s">
        <v>29</v>
      </c>
      <c r="C7" s="9">
        <v>198000</v>
      </c>
      <c r="D7" s="15">
        <f>45000+37000+19750+5000+44250</f>
        <v>151000</v>
      </c>
      <c r="E7" s="17"/>
      <c r="F7" s="15">
        <f>45000+35750+14850+29150+23100</f>
        <v>147850</v>
      </c>
      <c r="G7" s="15">
        <f aca="true" t="shared" si="0" ref="G7:G26">--F7-D7</f>
        <v>-3150</v>
      </c>
      <c r="H7" s="43">
        <f aca="true" t="shared" si="1" ref="H7:H26">F7/D7*100</f>
        <v>97.91390728476821</v>
      </c>
      <c r="I7" s="42"/>
    </row>
    <row r="8" spans="1:9" s="2" customFormat="1" ht="30" customHeight="1">
      <c r="A8" s="51"/>
      <c r="B8" s="40" t="s">
        <v>30</v>
      </c>
      <c r="C8" s="9"/>
      <c r="D8" s="15">
        <f>92500+46700</f>
        <v>139200</v>
      </c>
      <c r="E8" s="17"/>
      <c r="F8" s="15">
        <f>46400+46400+45000</f>
        <v>137800</v>
      </c>
      <c r="G8" s="15">
        <f t="shared" si="0"/>
        <v>-1400</v>
      </c>
      <c r="H8" s="43">
        <f t="shared" si="1"/>
        <v>98.99425287356321</v>
      </c>
      <c r="I8" s="42"/>
    </row>
    <row r="9" spans="1:9" s="2" customFormat="1" ht="53.25" customHeight="1">
      <c r="A9" s="51"/>
      <c r="B9" s="7" t="s">
        <v>31</v>
      </c>
      <c r="C9" s="9"/>
      <c r="D9" s="15">
        <v>42000</v>
      </c>
      <c r="E9" s="17"/>
      <c r="F9" s="15">
        <v>42000</v>
      </c>
      <c r="G9" s="15">
        <f t="shared" si="0"/>
        <v>0</v>
      </c>
      <c r="H9" s="43">
        <f t="shared" si="1"/>
        <v>100</v>
      </c>
      <c r="I9" s="42"/>
    </row>
    <row r="10" spans="1:8" s="2" customFormat="1" ht="33" customHeight="1">
      <c r="A10" s="6"/>
      <c r="B10" s="7" t="s">
        <v>7</v>
      </c>
      <c r="C10" s="9">
        <v>12000</v>
      </c>
      <c r="D10" s="21">
        <v>330800</v>
      </c>
      <c r="E10" s="18"/>
      <c r="F10" s="15">
        <v>297425</v>
      </c>
      <c r="G10" s="15">
        <f t="shared" si="0"/>
        <v>-33375</v>
      </c>
      <c r="H10" s="43">
        <f t="shared" si="1"/>
        <v>89.9108222490931</v>
      </c>
    </row>
    <row r="11" spans="1:8" s="2" customFormat="1" ht="33" customHeight="1">
      <c r="A11" s="51"/>
      <c r="B11" s="7" t="s">
        <v>23</v>
      </c>
      <c r="C11" s="9"/>
      <c r="D11" s="21">
        <f>345000+500000</f>
        <v>845000</v>
      </c>
      <c r="E11" s="18"/>
      <c r="F11" s="15"/>
      <c r="G11" s="15">
        <f t="shared" si="0"/>
        <v>-845000</v>
      </c>
      <c r="H11" s="43">
        <f t="shared" si="1"/>
        <v>0</v>
      </c>
    </row>
    <row r="12" spans="1:8" s="2" customFormat="1" ht="33" customHeight="1">
      <c r="A12" s="51"/>
      <c r="B12" s="7" t="s">
        <v>32</v>
      </c>
      <c r="C12" s="9"/>
      <c r="D12" s="21">
        <v>250000</v>
      </c>
      <c r="E12" s="18"/>
      <c r="F12" s="15"/>
      <c r="G12" s="15">
        <f t="shared" si="0"/>
        <v>-250000</v>
      </c>
      <c r="H12" s="43">
        <f t="shared" si="1"/>
        <v>0</v>
      </c>
    </row>
    <row r="13" spans="1:8" s="2" customFormat="1" ht="33" customHeight="1">
      <c r="A13" s="51"/>
      <c r="B13" s="7" t="s">
        <v>24</v>
      </c>
      <c r="C13" s="9"/>
      <c r="D13" s="21">
        <v>198000</v>
      </c>
      <c r="E13" s="18"/>
      <c r="F13" s="15">
        <f>111664.51+81539.33</f>
        <v>193203.84</v>
      </c>
      <c r="G13" s="15">
        <f t="shared" si="0"/>
        <v>-4796.1600000000035</v>
      </c>
      <c r="H13" s="43">
        <f t="shared" si="1"/>
        <v>97.57769696969697</v>
      </c>
    </row>
    <row r="14" spans="1:8" s="2" customFormat="1" ht="33" customHeight="1">
      <c r="A14" s="51"/>
      <c r="B14" s="7" t="s">
        <v>33</v>
      </c>
      <c r="C14" s="9"/>
      <c r="D14" s="21">
        <v>49000</v>
      </c>
      <c r="E14" s="18"/>
      <c r="F14" s="53">
        <f>8951.15+4723.29+944.66+8951.15</f>
        <v>23570.25</v>
      </c>
      <c r="G14" s="15">
        <f t="shared" si="0"/>
        <v>-25429.75</v>
      </c>
      <c r="H14" s="43">
        <f t="shared" si="1"/>
        <v>48.102551020408164</v>
      </c>
    </row>
    <row r="15" spans="1:8" s="2" customFormat="1" ht="48.75" customHeight="1">
      <c r="A15" s="51"/>
      <c r="B15" s="7" t="s">
        <v>34</v>
      </c>
      <c r="C15" s="9"/>
      <c r="D15" s="21">
        <f>50000+50000+45000+45000+150000</f>
        <v>340000</v>
      </c>
      <c r="E15" s="18"/>
      <c r="F15" s="15">
        <f>144963+149994+44928</f>
        <v>339885</v>
      </c>
      <c r="G15" s="15">
        <f t="shared" si="0"/>
        <v>-115</v>
      </c>
      <c r="H15" s="43">
        <f t="shared" si="1"/>
        <v>99.96617647058824</v>
      </c>
    </row>
    <row r="16" spans="1:8" s="2" customFormat="1" ht="35.25" customHeight="1">
      <c r="A16" s="6"/>
      <c r="B16" s="33" t="s">
        <v>2</v>
      </c>
      <c r="C16" s="8">
        <v>507000</v>
      </c>
      <c r="D16" s="18">
        <f>16220+16220+16220+16220+16220+16220</f>
        <v>97320</v>
      </c>
      <c r="E16" s="18"/>
      <c r="F16" s="9">
        <v>44162.68</v>
      </c>
      <c r="G16" s="15">
        <f t="shared" si="0"/>
        <v>-53157.32</v>
      </c>
      <c r="H16" s="43">
        <f t="shared" si="1"/>
        <v>45.37883271681052</v>
      </c>
    </row>
    <row r="17" spans="1:8" s="2" customFormat="1" ht="37.5" customHeight="1">
      <c r="A17" s="10"/>
      <c r="B17" s="45" t="s">
        <v>1</v>
      </c>
      <c r="C17" s="8">
        <v>40000</v>
      </c>
      <c r="D17" s="18">
        <f>269345+344137+300244+570745+398545+351145</f>
        <v>2234161</v>
      </c>
      <c r="E17" s="19"/>
      <c r="F17" s="32">
        <v>2088768.07</v>
      </c>
      <c r="G17" s="15">
        <f t="shared" si="0"/>
        <v>-145392.92999999993</v>
      </c>
      <c r="H17" s="43">
        <f t="shared" si="1"/>
        <v>93.49228054737327</v>
      </c>
    </row>
    <row r="18" spans="1:8" s="2" customFormat="1" ht="58.5" customHeight="1">
      <c r="A18" s="6"/>
      <c r="B18" s="33" t="s">
        <v>16</v>
      </c>
      <c r="C18" s="8">
        <v>940675</v>
      </c>
      <c r="D18" s="18">
        <f>124155+99135+102595+327605+299395+118125</f>
        <v>1071010</v>
      </c>
      <c r="E18" s="19"/>
      <c r="F18" s="9">
        <v>943726.55</v>
      </c>
      <c r="G18" s="15">
        <f t="shared" si="0"/>
        <v>-127283.44999999995</v>
      </c>
      <c r="H18" s="43">
        <f t="shared" si="1"/>
        <v>88.115568482087</v>
      </c>
    </row>
    <row r="19" spans="1:9" s="2" customFormat="1" ht="37.5">
      <c r="A19" s="10"/>
      <c r="B19" s="33" t="s">
        <v>25</v>
      </c>
      <c r="C19" s="8">
        <v>120000</v>
      </c>
      <c r="D19" s="18">
        <f>63974+68316+64716+64766+63966+78966</f>
        <v>404704</v>
      </c>
      <c r="E19" s="18"/>
      <c r="F19" s="9">
        <v>399809.74</v>
      </c>
      <c r="G19" s="15">
        <f t="shared" si="0"/>
        <v>-4894.260000000009</v>
      </c>
      <c r="H19" s="43">
        <f t="shared" si="1"/>
        <v>98.79065687514826</v>
      </c>
      <c r="I19" s="44"/>
    </row>
    <row r="20" spans="1:14" s="3" customFormat="1" ht="39" customHeight="1">
      <c r="A20" s="6"/>
      <c r="B20" s="33" t="s">
        <v>5</v>
      </c>
      <c r="C20" s="9">
        <v>6622000</v>
      </c>
      <c r="D20" s="23">
        <f>3312008+3369827+4167097+3231102+3417733+3495330</f>
        <v>20993097</v>
      </c>
      <c r="E20" s="18"/>
      <c r="F20" s="9">
        <v>19136196.4</v>
      </c>
      <c r="G20" s="15">
        <f t="shared" si="0"/>
        <v>-1856900.6000000015</v>
      </c>
      <c r="H20" s="43">
        <f t="shared" si="1"/>
        <v>91.15470861683723</v>
      </c>
      <c r="N20" s="52"/>
    </row>
    <row r="21" spans="1:8" s="3" customFormat="1" ht="42" customHeight="1">
      <c r="A21" s="10"/>
      <c r="B21" s="33" t="s">
        <v>10</v>
      </c>
      <c r="C21" s="9">
        <v>1347236</v>
      </c>
      <c r="D21" s="18">
        <f>81635+52633+47163</f>
        <v>181431</v>
      </c>
      <c r="E21" s="18"/>
      <c r="F21" s="9">
        <v>121420.25</v>
      </c>
      <c r="G21" s="15">
        <f t="shared" si="0"/>
        <v>-60010.75</v>
      </c>
      <c r="H21" s="43">
        <f t="shared" si="1"/>
        <v>66.9236514156897</v>
      </c>
    </row>
    <row r="22" spans="1:13" s="2" customFormat="1" ht="54" customHeight="1">
      <c r="A22" s="6"/>
      <c r="B22" s="33" t="s">
        <v>9</v>
      </c>
      <c r="C22" s="8">
        <v>203000</v>
      </c>
      <c r="D22" s="18">
        <f>309026+308270+382874+351901+557380+468330</f>
        <v>2377781</v>
      </c>
      <c r="E22" s="18"/>
      <c r="F22" s="9">
        <v>2313354.99</v>
      </c>
      <c r="G22" s="15">
        <f t="shared" si="0"/>
        <v>-64426.00999999978</v>
      </c>
      <c r="H22" s="43">
        <f t="shared" si="1"/>
        <v>97.29049857829632</v>
      </c>
      <c r="M22" s="2" t="s">
        <v>17</v>
      </c>
    </row>
    <row r="23" spans="1:8" s="2" customFormat="1" ht="44.25" customHeight="1">
      <c r="A23" s="6"/>
      <c r="B23" s="33" t="s">
        <v>6</v>
      </c>
      <c r="C23" s="8">
        <v>1316124</v>
      </c>
      <c r="D23" s="18">
        <f>255956+288056+286856+328692+230456+314092</f>
        <v>1704108</v>
      </c>
      <c r="E23" s="18"/>
      <c r="F23" s="9">
        <v>1283098.59</v>
      </c>
      <c r="G23" s="15">
        <f t="shared" si="0"/>
        <v>-421009.4099999999</v>
      </c>
      <c r="H23" s="43">
        <f t="shared" si="1"/>
        <v>75.29444084529854</v>
      </c>
    </row>
    <row r="24" spans="1:9" s="2" customFormat="1" ht="55.5" customHeight="1">
      <c r="A24" s="10"/>
      <c r="B24" s="33" t="s">
        <v>21</v>
      </c>
      <c r="C24" s="8">
        <v>804000</v>
      </c>
      <c r="D24" s="18">
        <f>597766+590066+590766+675386+595576+764766</f>
        <v>3814326</v>
      </c>
      <c r="E24" s="18"/>
      <c r="F24" s="9">
        <f>3044101.62-92.15</f>
        <v>3044009.47</v>
      </c>
      <c r="G24" s="15">
        <f t="shared" si="0"/>
        <v>-770316.5299999998</v>
      </c>
      <c r="H24" s="43">
        <f t="shared" si="1"/>
        <v>79.80464884228564</v>
      </c>
      <c r="I24" s="44"/>
    </row>
    <row r="25" spans="1:14" s="2" customFormat="1" ht="54.75" customHeight="1">
      <c r="A25" s="10"/>
      <c r="B25" s="33" t="s">
        <v>22</v>
      </c>
      <c r="C25" s="8">
        <v>366753</v>
      </c>
      <c r="D25" s="18">
        <f>785071+738452+721732+597169+472726+410514</f>
        <v>3725664</v>
      </c>
      <c r="E25" s="18"/>
      <c r="F25" s="9">
        <v>2694797.92</v>
      </c>
      <c r="G25" s="15">
        <f t="shared" si="0"/>
        <v>-1030866.0800000001</v>
      </c>
      <c r="H25" s="43">
        <f t="shared" si="1"/>
        <v>72.3306750152456</v>
      </c>
      <c r="N25" s="42"/>
    </row>
    <row r="26" spans="1:9" s="2" customFormat="1" ht="54" customHeight="1">
      <c r="A26" s="49"/>
      <c r="B26" s="49" t="s">
        <v>14</v>
      </c>
      <c r="C26" s="8"/>
      <c r="D26" s="8">
        <f>SUM(D7:D25)</f>
        <v>38948602</v>
      </c>
      <c r="E26" s="16"/>
      <c r="F26" s="8">
        <f>SUM(F7:F25)</f>
        <v>33251078.749999993</v>
      </c>
      <c r="G26" s="47">
        <f t="shared" si="0"/>
        <v>-5697523.250000007</v>
      </c>
      <c r="H26" s="41">
        <f t="shared" si="1"/>
        <v>85.37168740998712</v>
      </c>
      <c r="I26" s="44"/>
    </row>
    <row r="27" spans="1:8" s="2" customFormat="1" ht="16.5" customHeight="1">
      <c r="A27" s="28"/>
      <c r="B27" s="28"/>
      <c r="C27" s="29"/>
      <c r="D27" s="30"/>
      <c r="E27" s="30"/>
      <c r="F27" s="29"/>
      <c r="G27" s="30"/>
      <c r="H27" s="31"/>
    </row>
    <row r="28" spans="1:8" s="2" customFormat="1" ht="16.5" customHeight="1">
      <c r="A28" s="56" t="s">
        <v>12</v>
      </c>
      <c r="B28" s="56"/>
      <c r="C28" s="56"/>
      <c r="D28" s="56"/>
      <c r="E28" s="56"/>
      <c r="F28" s="56"/>
      <c r="G28" s="56"/>
      <c r="H28" s="57"/>
    </row>
    <row r="29" spans="1:8" s="2" customFormat="1" ht="16.5" customHeight="1">
      <c r="A29" s="56" t="s">
        <v>18</v>
      </c>
      <c r="B29" s="56"/>
      <c r="C29" s="56"/>
      <c r="D29" s="56"/>
      <c r="E29" s="56"/>
      <c r="F29" s="56"/>
      <c r="G29" s="56"/>
      <c r="H29" s="56"/>
    </row>
    <row r="30" spans="1:8" s="2" customFormat="1" ht="16.5" customHeight="1">
      <c r="A30" s="56" t="s">
        <v>35</v>
      </c>
      <c r="B30" s="56"/>
      <c r="C30" s="56"/>
      <c r="D30" s="56"/>
      <c r="E30" s="56"/>
      <c r="F30" s="56"/>
      <c r="G30" s="56"/>
      <c r="H30" s="58"/>
    </row>
    <row r="31" spans="1:8" s="2" customFormat="1" ht="16.5" customHeight="1">
      <c r="A31" s="34"/>
      <c r="B31" s="34"/>
      <c r="C31" s="34"/>
      <c r="D31" s="34"/>
      <c r="E31" s="34"/>
      <c r="F31" s="34"/>
      <c r="G31" s="34"/>
      <c r="H31" s="35" t="s">
        <v>13</v>
      </c>
    </row>
    <row r="32" spans="1:8" ht="75" customHeight="1">
      <c r="A32" s="5" t="s">
        <v>3</v>
      </c>
      <c r="B32" s="36" t="s">
        <v>0</v>
      </c>
      <c r="C32" s="37" t="s">
        <v>8</v>
      </c>
      <c r="D32" s="38" t="s">
        <v>27</v>
      </c>
      <c r="E32" s="36" t="s">
        <v>4</v>
      </c>
      <c r="F32" s="38" t="s">
        <v>36</v>
      </c>
      <c r="G32" s="38" t="s">
        <v>15</v>
      </c>
      <c r="H32" s="39" t="s">
        <v>11</v>
      </c>
    </row>
    <row r="33" spans="1:8" s="2" customFormat="1" ht="75">
      <c r="A33" s="6">
        <v>1</v>
      </c>
      <c r="B33" s="26" t="s">
        <v>20</v>
      </c>
      <c r="C33" s="25"/>
      <c r="D33" s="17">
        <v>90000</v>
      </c>
      <c r="E33" s="27"/>
      <c r="F33" s="32">
        <v>39471.2</v>
      </c>
      <c r="G33" s="15">
        <f>--F33-D33</f>
        <v>-50528.8</v>
      </c>
      <c r="H33" s="17">
        <f>F33/D33*100</f>
        <v>43.85688888888888</v>
      </c>
    </row>
    <row r="34" spans="1:8" s="2" customFormat="1" ht="97.5" customHeight="1">
      <c r="A34" s="6">
        <v>2</v>
      </c>
      <c r="B34" s="7" t="s">
        <v>37</v>
      </c>
      <c r="C34" s="25"/>
      <c r="D34" s="17">
        <v>100000</v>
      </c>
      <c r="E34" s="27"/>
      <c r="F34" s="17"/>
      <c r="G34" s="15">
        <f aca="true" t="shared" si="2" ref="G34:G42">--F34-D34</f>
        <v>-100000</v>
      </c>
      <c r="H34" s="17">
        <f aca="true" t="shared" si="3" ref="H34:H42">F34/D34*100</f>
        <v>0</v>
      </c>
    </row>
    <row r="35" spans="1:8" s="2" customFormat="1" ht="60" customHeight="1">
      <c r="A35" s="6">
        <v>3</v>
      </c>
      <c r="B35" s="7" t="s">
        <v>38</v>
      </c>
      <c r="C35" s="25"/>
      <c r="D35" s="17">
        <v>180000</v>
      </c>
      <c r="E35" s="27"/>
      <c r="F35" s="17">
        <f>5512.5+22050+24412.5+23625+15225</f>
        <v>90825</v>
      </c>
      <c r="G35" s="15">
        <f t="shared" si="2"/>
        <v>-89175</v>
      </c>
      <c r="H35" s="17">
        <f t="shared" si="3"/>
        <v>50.458333333333336</v>
      </c>
    </row>
    <row r="36" spans="1:8" s="2" customFormat="1" ht="86.25" customHeight="1">
      <c r="A36" s="6">
        <v>4</v>
      </c>
      <c r="B36" s="7" t="s">
        <v>39</v>
      </c>
      <c r="C36" s="25"/>
      <c r="D36" s="17">
        <v>20000</v>
      </c>
      <c r="E36" s="27"/>
      <c r="F36" s="17"/>
      <c r="G36" s="15">
        <f t="shared" si="2"/>
        <v>-20000</v>
      </c>
      <c r="H36" s="17">
        <f t="shared" si="3"/>
        <v>0</v>
      </c>
    </row>
    <row r="37" spans="1:8" s="2" customFormat="1" ht="98.25" customHeight="1">
      <c r="A37" s="6">
        <v>5</v>
      </c>
      <c r="B37" s="7" t="s">
        <v>40</v>
      </c>
      <c r="C37" s="25"/>
      <c r="D37" s="17">
        <v>4000</v>
      </c>
      <c r="E37" s="27"/>
      <c r="F37" s="17"/>
      <c r="G37" s="15">
        <f t="shared" si="2"/>
        <v>-4000</v>
      </c>
      <c r="H37" s="17">
        <f t="shared" si="3"/>
        <v>0</v>
      </c>
    </row>
    <row r="38" spans="1:8" s="2" customFormat="1" ht="106.5" customHeight="1">
      <c r="A38" s="6">
        <v>6</v>
      </c>
      <c r="B38" s="7" t="s">
        <v>41</v>
      </c>
      <c r="C38" s="25"/>
      <c r="D38" s="17">
        <v>5000</v>
      </c>
      <c r="E38" s="27"/>
      <c r="F38" s="32">
        <v>1749.05</v>
      </c>
      <c r="G38" s="15">
        <f t="shared" si="2"/>
        <v>-3250.95</v>
      </c>
      <c r="H38" s="17">
        <f t="shared" si="3"/>
        <v>34.981</v>
      </c>
    </row>
    <row r="39" spans="1:8" s="2" customFormat="1" ht="80.25" customHeight="1">
      <c r="A39" s="6">
        <v>7</v>
      </c>
      <c r="B39" s="7" t="s">
        <v>42</v>
      </c>
      <c r="C39" s="25"/>
      <c r="D39" s="17">
        <v>44000</v>
      </c>
      <c r="E39" s="27"/>
      <c r="F39" s="32"/>
      <c r="G39" s="15">
        <f t="shared" si="2"/>
        <v>-44000</v>
      </c>
      <c r="H39" s="17">
        <f t="shared" si="3"/>
        <v>0</v>
      </c>
    </row>
    <row r="40" spans="1:8" s="2" customFormat="1" ht="106.5" customHeight="1">
      <c r="A40" s="6">
        <v>8</v>
      </c>
      <c r="B40" s="7" t="s">
        <v>43</v>
      </c>
      <c r="C40" s="25"/>
      <c r="D40" s="17">
        <v>10000</v>
      </c>
      <c r="E40" s="27"/>
      <c r="F40" s="32"/>
      <c r="G40" s="15">
        <f t="shared" si="2"/>
        <v>-10000</v>
      </c>
      <c r="H40" s="17">
        <f t="shared" si="3"/>
        <v>0</v>
      </c>
    </row>
    <row r="41" spans="1:8" s="2" customFormat="1" ht="120" customHeight="1">
      <c r="A41" s="6">
        <v>9</v>
      </c>
      <c r="B41" s="33" t="s">
        <v>44</v>
      </c>
      <c r="C41" s="25"/>
      <c r="D41" s="17">
        <v>1159384</v>
      </c>
      <c r="E41" s="27"/>
      <c r="F41" s="32">
        <v>825089.67</v>
      </c>
      <c r="G41" s="15">
        <f t="shared" si="2"/>
        <v>-334294.32999999996</v>
      </c>
      <c r="H41" s="17">
        <f t="shared" si="3"/>
        <v>71.16621153992119</v>
      </c>
    </row>
    <row r="42" spans="1:8" s="3" customFormat="1" ht="18.75">
      <c r="A42" s="50"/>
      <c r="B42" s="50" t="s">
        <v>14</v>
      </c>
      <c r="C42" s="46"/>
      <c r="D42" s="54">
        <f>SUM(D33:D41)</f>
        <v>1612384</v>
      </c>
      <c r="E42" s="54"/>
      <c r="F42" s="55">
        <f>SUM(F33:F41)</f>
        <v>957134.92</v>
      </c>
      <c r="G42" s="47">
        <f t="shared" si="2"/>
        <v>-655249.08</v>
      </c>
      <c r="H42" s="48">
        <f t="shared" si="3"/>
        <v>59.361474685930894</v>
      </c>
    </row>
    <row r="43" spans="1:8" s="2" customFormat="1" ht="18.75">
      <c r="A43" s="14"/>
      <c r="B43" s="14"/>
      <c r="C43" s="14"/>
      <c r="D43" s="14"/>
      <c r="E43" s="14"/>
      <c r="F43" s="14"/>
      <c r="G43" s="14"/>
      <c r="H43" s="14"/>
    </row>
    <row r="44" spans="1:8" s="2" customFormat="1" ht="18.75">
      <c r="A44" s="14"/>
      <c r="B44" s="14"/>
      <c r="C44" s="14"/>
      <c r="D44" s="14"/>
      <c r="E44" s="14"/>
      <c r="F44" s="14"/>
      <c r="G44" s="14"/>
      <c r="H44" s="14"/>
    </row>
    <row r="45" spans="1:8" s="2" customFormat="1" ht="18.75">
      <c r="A45" s="14"/>
      <c r="B45" s="14"/>
      <c r="C45" s="14"/>
      <c r="D45" s="14"/>
      <c r="E45" s="14"/>
      <c r="F45" s="14"/>
      <c r="G45" s="14"/>
      <c r="H45" s="14"/>
    </row>
    <row r="46" spans="1:8" s="2" customFormat="1" ht="18.75">
      <c r="A46" s="14"/>
      <c r="B46" s="14"/>
      <c r="C46" s="14"/>
      <c r="D46" s="14"/>
      <c r="E46" s="14"/>
      <c r="F46" s="14"/>
      <c r="G46" s="14"/>
      <c r="H46" s="14"/>
    </row>
    <row r="47" spans="1:8" s="2" customFormat="1" ht="18.75">
      <c r="A47" s="14"/>
      <c r="B47" s="14"/>
      <c r="C47" s="14"/>
      <c r="D47" s="14"/>
      <c r="E47" s="14"/>
      <c r="F47" s="14"/>
      <c r="G47" s="14"/>
      <c r="H47" s="14"/>
    </row>
    <row r="48" spans="1:8" s="2" customFormat="1" ht="18.75">
      <c r="A48" s="14"/>
      <c r="B48" s="14"/>
      <c r="C48" s="14"/>
      <c r="D48" s="14"/>
      <c r="E48" s="14"/>
      <c r="F48" s="14"/>
      <c r="G48" s="14"/>
      <c r="H48" s="14"/>
    </row>
    <row r="49" spans="1:8" s="2" customFormat="1" ht="18.75">
      <c r="A49" s="14"/>
      <c r="B49" s="14"/>
      <c r="C49" s="14"/>
      <c r="D49" s="14"/>
      <c r="E49" s="14"/>
      <c r="F49" s="14"/>
      <c r="G49" s="14"/>
      <c r="H49" s="14"/>
    </row>
    <row r="50" spans="1:8" s="2" customFormat="1" ht="18.75">
      <c r="A50" s="14"/>
      <c r="B50" s="14"/>
      <c r="C50" s="14"/>
      <c r="D50" s="14"/>
      <c r="E50" s="14"/>
      <c r="F50" s="14"/>
      <c r="G50" s="14"/>
      <c r="H50" s="14"/>
    </row>
    <row r="51" spans="1:8" s="2" customFormat="1" ht="18.75">
      <c r="A51" s="14"/>
      <c r="B51" s="14"/>
      <c r="C51" s="14"/>
      <c r="D51" s="14"/>
      <c r="E51" s="14"/>
      <c r="F51" s="14"/>
      <c r="G51" s="14"/>
      <c r="H51" s="14"/>
    </row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</sheetData>
  <sheetProtection/>
  <mergeCells count="6">
    <mergeCell ref="A2:H2"/>
    <mergeCell ref="A3:H3"/>
    <mergeCell ref="A4:H4"/>
    <mergeCell ref="A28:H28"/>
    <mergeCell ref="A29:H29"/>
    <mergeCell ref="A30:H30"/>
  </mergeCells>
  <printOptions/>
  <pageMargins left="0.31496062992125984" right="0.2362204724409449" top="0" bottom="0.1968503937007874" header="0.1968503937007874" footer="0.1968503937007874"/>
  <pageSetup horizontalDpi="600" verticalDpi="600" orientation="portrait" paperSize="9" scale="7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2021-07-09T10:45:30Z</cp:lastPrinted>
  <dcterms:created xsi:type="dcterms:W3CDTF">1996-10-08T23:32:33Z</dcterms:created>
  <dcterms:modified xsi:type="dcterms:W3CDTF">2021-07-09T11:05:15Z</dcterms:modified>
  <cp:category/>
  <cp:version/>
  <cp:contentType/>
  <cp:contentStatus/>
</cp:coreProperties>
</file>