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285" windowWidth="9720" windowHeight="8715" tabRatio="927" activeTab="0"/>
  </bookViews>
  <sheets>
    <sheet name="1 півріччя" sheetId="1" r:id="rId1"/>
  </sheets>
  <definedNames>
    <definedName name="_xlnm.Print_Area" localSheetId="0">'1 півріччя'!$A$1:$I$49</definedName>
  </definedNames>
  <calcPr fullCalcOnLoad="1"/>
</workbook>
</file>

<file path=xl/sharedStrings.xml><?xml version="1.0" encoding="utf-8"?>
<sst xmlns="http://schemas.openxmlformats.org/spreadsheetml/2006/main" count="61" uniqueCount="51">
  <si>
    <t>Найменування</t>
  </si>
  <si>
    <t>Утримання цвинтарів</t>
  </si>
  <si>
    <t>Оплата природного газу</t>
  </si>
  <si>
    <t>№</t>
  </si>
  <si>
    <t>Профінансо-вано, грн.</t>
  </si>
  <si>
    <t>Утримання доріг КП "Затишне місто"</t>
  </si>
  <si>
    <t xml:space="preserve">Спилювання сухих дерев </t>
  </si>
  <si>
    <t>План на  рік, грн</t>
  </si>
  <si>
    <t>Послуги з садіння та догляду за зеленими насадженнями КП "Затишне місто"</t>
  </si>
  <si>
    <t>Утримання міських пляжів КП "Затишне місто"</t>
  </si>
  <si>
    <t>% виконання</t>
  </si>
  <si>
    <t>Аналіз використання коштів міського бюджету</t>
  </si>
  <si>
    <t>грн.</t>
  </si>
  <si>
    <t>Всього</t>
  </si>
  <si>
    <t xml:space="preserve"> Відхилення (+,-)</t>
  </si>
  <si>
    <t xml:space="preserve">Утримання малих архітектурних форм КП "Затишне місто"                       </t>
  </si>
  <si>
    <t xml:space="preserve"> </t>
  </si>
  <si>
    <t>Утримання та ефективна експлуатація об'єктів ЖКГ</t>
  </si>
  <si>
    <t>по КПКВ 6030 " Організація благоустрою населених пунктів "</t>
  </si>
  <si>
    <t>Утримання та поточний ремонт мереж зовнішнього освітлення  КП "Павлоград-Світло"</t>
  </si>
  <si>
    <t>Оплата використаної  електроенергії  по зовнішньому освітленню міста КП "Павлоград-Світло"</t>
  </si>
  <si>
    <t>Дезінсекція зелених зон міста</t>
  </si>
  <si>
    <t xml:space="preserve">Послуги з видалення рідких та твердих відходів  КП "Затишне місто"   </t>
  </si>
  <si>
    <t xml:space="preserve">Придбання лавок та урн </t>
  </si>
  <si>
    <t>Придбання секцій для встановлення огорожі</t>
  </si>
  <si>
    <t xml:space="preserve">Придбання навісів для встановлення над свердловинами питної води </t>
  </si>
  <si>
    <t>Чистка дренажних каналів та водостоків</t>
  </si>
  <si>
    <t>Проведення дератизації та деларвації</t>
  </si>
  <si>
    <t>Захоронення твердих побутових відходів на полігоні ТПВ</t>
  </si>
  <si>
    <t>за 9 місяців 2021 року</t>
  </si>
  <si>
    <t>План на 9 місяців 2021 року</t>
  </si>
  <si>
    <t>Касові видатки за 9 місяців 2021 року</t>
  </si>
  <si>
    <t>за 9 місяців   2021 року</t>
  </si>
  <si>
    <t>Касові видатки за 9 місяців  2021 року</t>
  </si>
  <si>
    <t>Придбання ігрових елемнтів</t>
  </si>
  <si>
    <t>Поточний ремонт дитячих ігрових та спортивних майданчиків</t>
  </si>
  <si>
    <t>Придбання малих архітектурних форм для вуличних ігор (столи для настільних ігор),придбання елементів благоустрою (садові ліхтарі)</t>
  </si>
  <si>
    <t>Покос трави</t>
  </si>
  <si>
    <t xml:space="preserve">Поточний ремонт пошкоджених кабельних ліній </t>
  </si>
  <si>
    <t xml:space="preserve">Проведення  незалежної оцінки земельної ділянки парку 1 Травня  </t>
  </si>
  <si>
    <t xml:space="preserve">Проведення  незалежної оцінки асфальтового покриття на території парку 1 Травня з метою оприбуткування </t>
  </si>
  <si>
    <t>Оплата електроенергії (будівля по вул. Шевченка, 104)</t>
  </si>
  <si>
    <t>Отримання сертифікату, що засвідчує відповідність закінченого будівництвом об'єктів</t>
  </si>
  <si>
    <t xml:space="preserve">Утримання притулку для безпритульних тварин </t>
  </si>
  <si>
    <t xml:space="preserve">Послуги  охорони Павлоградського водозабру    </t>
  </si>
  <si>
    <t xml:space="preserve">Послуги з інженерно-геологічних вишукувань по вул. Заводська, 28  та послуги з інженерно-технічного обстеження стану будівельних конструкцій гуртожитку №5 </t>
  </si>
  <si>
    <t xml:space="preserve">Послуги з охорони будівлі по вул.Можайського, 2а </t>
  </si>
  <si>
    <t xml:space="preserve">Послуги з приєднання точки електропостачання по вул. Шевченка, 104  </t>
  </si>
  <si>
    <t>Оформлення технічних паспортів будівель по вул.Центральна, 47а, 1/8,1/9, вул.Шевченка, 104, ,вул.Ливарна, 18</t>
  </si>
  <si>
    <t>Обстеження і оцінка технічного станубудівлі по вул. Центральна 51,</t>
  </si>
  <si>
    <t>Утримання доріг (КП "Павлоград-Світло")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</si>
</sst>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#,##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,##0.000"/>
    <numFmt numFmtId="204" formatCode="[$-FC19]d\ mmmm\ yyyy\ &quot;г.&quot;"/>
    <numFmt numFmtId="205" formatCode="000000"/>
    <numFmt numFmtId="206" formatCode="#,##0_ ;\-#,##0\ "/>
    <numFmt numFmtId="207" formatCode="#,##0.00000"/>
  </numFmts>
  <fonts count="2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4"/>
      <name val="Times New Roman"/>
      <family val="1"/>
    </font>
    <font>
      <sz val="14"/>
      <color indexed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18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8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8" borderId="12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Fill="1" applyAlignment="1">
      <alignment/>
    </xf>
    <xf numFmtId="3" fontId="9" fillId="0" borderId="11" xfId="0" applyNumberFormat="1" applyFont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3" fontId="9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198" fontId="9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9" fillId="0" borderId="11" xfId="0" applyFont="1" applyFill="1" applyBorder="1" applyAlignment="1">
      <alignment/>
    </xf>
    <xf numFmtId="0" fontId="9" fillId="0" borderId="11" xfId="0" applyFont="1" applyFill="1" applyBorder="1" applyAlignment="1">
      <alignment horizontal="justify" vertical="center"/>
    </xf>
    <xf numFmtId="0" fontId="9" fillId="0" borderId="11" xfId="0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198" fontId="5" fillId="0" borderId="0" xfId="0" applyNumberFormat="1" applyFont="1" applyFill="1" applyBorder="1" applyAlignment="1">
      <alignment horizontal="center" vertical="center"/>
    </xf>
    <xf numFmtId="4" fontId="9" fillId="0" borderId="11" xfId="0" applyNumberFormat="1" applyFont="1" applyFill="1" applyBorder="1" applyAlignment="1">
      <alignment horizontal="center" vertical="center"/>
    </xf>
    <xf numFmtId="4" fontId="9" fillId="0" borderId="11" xfId="53" applyNumberFormat="1" applyFont="1" applyFill="1" applyBorder="1" applyAlignment="1">
      <alignment horizontal="left" vertical="center" wrapText="1"/>
      <protection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/>
    </xf>
    <xf numFmtId="1" fontId="5" fillId="0" borderId="12" xfId="0" applyNumberFormat="1" applyFont="1" applyBorder="1" applyAlignment="1">
      <alignment horizontal="center" vertical="center"/>
    </xf>
    <xf numFmtId="3" fontId="3" fillId="0" borderId="0" xfId="0" applyNumberFormat="1" applyFont="1" applyFill="1" applyAlignment="1">
      <alignment/>
    </xf>
    <xf numFmtId="1" fontId="9" fillId="0" borderId="12" xfId="0" applyNumberFormat="1" applyFont="1" applyBorder="1" applyAlignment="1">
      <alignment horizontal="center" vertical="center"/>
    </xf>
    <xf numFmtId="4" fontId="3" fillId="0" borderId="0" xfId="0" applyNumberFormat="1" applyFont="1" applyFill="1" applyAlignment="1">
      <alignment/>
    </xf>
    <xf numFmtId="0" fontId="9" fillId="0" borderId="11" xfId="0" applyFont="1" applyBorder="1" applyAlignment="1">
      <alignment horizontal="justify" vertical="center" wrapText="1"/>
    </xf>
    <xf numFmtId="0" fontId="5" fillId="0" borderId="11" xfId="0" applyFont="1" applyFill="1" applyBorder="1" applyAlignment="1">
      <alignment/>
    </xf>
    <xf numFmtId="3" fontId="5" fillId="0" borderId="11" xfId="0" applyNumberFormat="1" applyFont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/>
    </xf>
    <xf numFmtId="4" fontId="12" fillId="0" borderId="11" xfId="0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4" fontId="9" fillId="0" borderId="11" xfId="0" applyNumberFormat="1" applyFont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" fontId="9" fillId="0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00203 заг.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SheetLayoutView="71" zoomScalePageLayoutView="0" workbookViewId="0" topLeftCell="A20">
      <selection activeCell="T26" sqref="T26"/>
    </sheetView>
  </sheetViews>
  <sheetFormatPr defaultColWidth="9.140625" defaultRowHeight="12.75"/>
  <cols>
    <col min="1" max="1" width="5.00390625" style="1" customWidth="1"/>
    <col min="2" max="2" width="50.57421875" style="1" customWidth="1"/>
    <col min="3" max="3" width="15.00390625" style="1" hidden="1" customWidth="1"/>
    <col min="4" max="4" width="18.57421875" style="1" customWidth="1"/>
    <col min="5" max="5" width="16.00390625" style="1" hidden="1" customWidth="1"/>
    <col min="6" max="6" width="18.57421875" style="1" customWidth="1"/>
    <col min="7" max="7" width="15.8515625" style="1" customWidth="1"/>
    <col min="8" max="8" width="19.8515625" style="1" customWidth="1"/>
    <col min="9" max="9" width="0.2890625" style="1" customWidth="1"/>
    <col min="10" max="13" width="9.140625" style="1" hidden="1" customWidth="1"/>
    <col min="14" max="14" width="10.57421875" style="1" customWidth="1"/>
    <col min="15" max="16384" width="9.140625" style="1" customWidth="1"/>
  </cols>
  <sheetData>
    <row r="1" ht="20.25">
      <c r="H1" s="20">
        <v>14</v>
      </c>
    </row>
    <row r="2" spans="1:8" ht="27.75" customHeight="1">
      <c r="A2" s="58" t="s">
        <v>11</v>
      </c>
      <c r="B2" s="58"/>
      <c r="C2" s="58"/>
      <c r="D2" s="58"/>
      <c r="E2" s="58"/>
      <c r="F2" s="58"/>
      <c r="G2" s="58"/>
      <c r="H2" s="59"/>
    </row>
    <row r="3" spans="1:8" ht="18.75">
      <c r="A3" s="58" t="s">
        <v>18</v>
      </c>
      <c r="B3" s="58"/>
      <c r="C3" s="58"/>
      <c r="D3" s="58"/>
      <c r="E3" s="58"/>
      <c r="F3" s="58"/>
      <c r="G3" s="58"/>
      <c r="H3" s="59"/>
    </row>
    <row r="4" spans="1:8" ht="21" customHeight="1">
      <c r="A4" s="58" t="s">
        <v>29</v>
      </c>
      <c r="B4" s="58"/>
      <c r="C4" s="58"/>
      <c r="D4" s="58"/>
      <c r="E4" s="58"/>
      <c r="F4" s="58"/>
      <c r="G4" s="58"/>
      <c r="H4" s="60"/>
    </row>
    <row r="5" spans="1:8" ht="21" customHeight="1">
      <c r="A5" s="4"/>
      <c r="B5" s="4"/>
      <c r="C5" s="4"/>
      <c r="D5" s="4"/>
      <c r="E5" s="4"/>
      <c r="F5" s="4"/>
      <c r="G5" s="4"/>
      <c r="H5" s="13" t="s">
        <v>12</v>
      </c>
    </row>
    <row r="6" spans="1:8" ht="83.25" customHeight="1">
      <c r="A6" s="10" t="s">
        <v>3</v>
      </c>
      <c r="B6" s="11" t="s">
        <v>0</v>
      </c>
      <c r="C6" s="12" t="s">
        <v>7</v>
      </c>
      <c r="D6" s="22" t="s">
        <v>30</v>
      </c>
      <c r="E6" s="11" t="s">
        <v>4</v>
      </c>
      <c r="F6" s="22" t="s">
        <v>31</v>
      </c>
      <c r="G6" s="22" t="s">
        <v>14</v>
      </c>
      <c r="H6" s="24" t="s">
        <v>10</v>
      </c>
    </row>
    <row r="7" spans="1:9" s="2" customFormat="1" ht="30" customHeight="1">
      <c r="A7" s="6">
        <v>1</v>
      </c>
      <c r="B7" s="40" t="s">
        <v>23</v>
      </c>
      <c r="C7" s="9">
        <v>198000</v>
      </c>
      <c r="D7" s="15">
        <f>215900-35000+14000+49800+69250-10000</f>
        <v>303950</v>
      </c>
      <c r="E7" s="17"/>
      <c r="F7" s="15">
        <f>45000+35750+14850+29150+23100+26400+14850+19500+24890+49800</f>
        <v>283290</v>
      </c>
      <c r="G7" s="15">
        <f aca="true" t="shared" si="0" ref="G7:G29">--F7-D7</f>
        <v>-20660</v>
      </c>
      <c r="H7" s="43">
        <f aca="true" t="shared" si="1" ref="H7:H29">F7/D7*100</f>
        <v>93.20282941273236</v>
      </c>
      <c r="I7" s="42"/>
    </row>
    <row r="8" spans="1:9" s="2" customFormat="1" ht="45" customHeight="1">
      <c r="A8" s="51">
        <v>2</v>
      </c>
      <c r="B8" s="7" t="s">
        <v>24</v>
      </c>
      <c r="C8" s="9"/>
      <c r="D8" s="15">
        <f>274200-39000</f>
        <v>235200</v>
      </c>
      <c r="E8" s="17"/>
      <c r="F8" s="15">
        <f>46400+46400+45000+42720+48000</f>
        <v>228520</v>
      </c>
      <c r="G8" s="15">
        <f t="shared" si="0"/>
        <v>-6680</v>
      </c>
      <c r="H8" s="43">
        <f t="shared" si="1"/>
        <v>97.15986394557822</v>
      </c>
      <c r="I8" s="42"/>
    </row>
    <row r="9" spans="1:9" s="2" customFormat="1" ht="53.25" customHeight="1">
      <c r="A9" s="6">
        <v>3</v>
      </c>
      <c r="B9" s="7" t="s">
        <v>25</v>
      </c>
      <c r="C9" s="9"/>
      <c r="D9" s="15">
        <v>42000</v>
      </c>
      <c r="E9" s="17"/>
      <c r="F9" s="15">
        <v>42000</v>
      </c>
      <c r="G9" s="15">
        <f t="shared" si="0"/>
        <v>0</v>
      </c>
      <c r="H9" s="43">
        <f t="shared" si="1"/>
        <v>100</v>
      </c>
      <c r="I9" s="42"/>
    </row>
    <row r="10" spans="1:9" s="2" customFormat="1" ht="82.5" customHeight="1">
      <c r="A10" s="51">
        <v>4</v>
      </c>
      <c r="B10" s="7" t="s">
        <v>36</v>
      </c>
      <c r="C10" s="9"/>
      <c r="D10" s="21">
        <f>41000+20000</f>
        <v>61000</v>
      </c>
      <c r="E10" s="18"/>
      <c r="F10" s="15">
        <f>19900+21100</f>
        <v>41000</v>
      </c>
      <c r="G10" s="15">
        <f>--F10-D10</f>
        <v>-20000</v>
      </c>
      <c r="H10" s="43">
        <f>F10/D10*100</f>
        <v>67.21311475409836</v>
      </c>
      <c r="I10" s="42"/>
    </row>
    <row r="11" spans="1:9" s="2" customFormat="1" ht="33" customHeight="1">
      <c r="A11" s="6">
        <v>5</v>
      </c>
      <c r="B11" s="7" t="s">
        <v>34</v>
      </c>
      <c r="C11" s="9"/>
      <c r="D11" s="21">
        <f>138770-45020</f>
        <v>93750</v>
      </c>
      <c r="E11" s="18"/>
      <c r="F11" s="15"/>
      <c r="G11" s="15">
        <f>--F11-D11</f>
        <v>-93750</v>
      </c>
      <c r="H11" s="43">
        <f>F11/D11*100</f>
        <v>0</v>
      </c>
      <c r="I11" s="42"/>
    </row>
    <row r="12" spans="1:8" s="2" customFormat="1" ht="33" customHeight="1">
      <c r="A12" s="51">
        <v>6</v>
      </c>
      <c r="B12" s="7" t="s">
        <v>6</v>
      </c>
      <c r="C12" s="9">
        <v>12000</v>
      </c>
      <c r="D12" s="21">
        <v>298800</v>
      </c>
      <c r="E12" s="18"/>
      <c r="F12" s="52">
        <v>297425</v>
      </c>
      <c r="G12" s="15">
        <f t="shared" si="0"/>
        <v>-1375</v>
      </c>
      <c r="H12" s="43">
        <f t="shared" si="1"/>
        <v>99.53982597054886</v>
      </c>
    </row>
    <row r="13" spans="1:8" s="2" customFormat="1" ht="33" customHeight="1">
      <c r="A13" s="6">
        <v>7</v>
      </c>
      <c r="B13" s="7" t="s">
        <v>37</v>
      </c>
      <c r="C13" s="9"/>
      <c r="D13" s="21">
        <f>639738+960811</f>
        <v>1600549</v>
      </c>
      <c r="E13" s="18"/>
      <c r="F13" s="52">
        <f>319594+142337.19+177257.21+929629.88</f>
        <v>1568818.28</v>
      </c>
      <c r="G13" s="15">
        <f t="shared" si="0"/>
        <v>-31730.719999999972</v>
      </c>
      <c r="H13" s="43">
        <f t="shared" si="1"/>
        <v>98.01751024179829</v>
      </c>
    </row>
    <row r="14" spans="1:8" s="2" customFormat="1" ht="33" customHeight="1">
      <c r="A14" s="51">
        <v>8</v>
      </c>
      <c r="B14" s="7" t="s">
        <v>26</v>
      </c>
      <c r="C14" s="9"/>
      <c r="D14" s="21">
        <v>384000</v>
      </c>
      <c r="E14" s="18"/>
      <c r="F14" s="52">
        <v>383557.2</v>
      </c>
      <c r="G14" s="15">
        <f t="shared" si="0"/>
        <v>-442.79999999998836</v>
      </c>
      <c r="H14" s="43">
        <f t="shared" si="1"/>
        <v>99.8846875</v>
      </c>
    </row>
    <row r="15" spans="1:8" s="2" customFormat="1" ht="33" customHeight="1">
      <c r="A15" s="6">
        <v>9</v>
      </c>
      <c r="B15" s="7" t="s">
        <v>21</v>
      </c>
      <c r="C15" s="9"/>
      <c r="D15" s="21">
        <v>198000</v>
      </c>
      <c r="E15" s="18"/>
      <c r="F15" s="52">
        <f>111664.51+81539.33</f>
        <v>193203.84</v>
      </c>
      <c r="G15" s="15">
        <f t="shared" si="0"/>
        <v>-4796.1600000000035</v>
      </c>
      <c r="H15" s="43">
        <f t="shared" si="1"/>
        <v>97.57769696969697</v>
      </c>
    </row>
    <row r="16" spans="1:8" s="2" customFormat="1" ht="33" customHeight="1">
      <c r="A16" s="51">
        <v>10</v>
      </c>
      <c r="B16" s="7" t="s">
        <v>27</v>
      </c>
      <c r="C16" s="9"/>
      <c r="D16" s="21">
        <v>49000</v>
      </c>
      <c r="E16" s="18"/>
      <c r="F16" s="52">
        <f>8951.15+4723.29+944.66+8951.15+5667.95+5667.95+8951.15</f>
        <v>43857.3</v>
      </c>
      <c r="G16" s="15">
        <f t="shared" si="0"/>
        <v>-5142.699999999997</v>
      </c>
      <c r="H16" s="43">
        <f t="shared" si="1"/>
        <v>89.50469387755102</v>
      </c>
    </row>
    <row r="17" spans="1:8" s="2" customFormat="1" ht="48.75" customHeight="1">
      <c r="A17" s="6">
        <v>11</v>
      </c>
      <c r="B17" s="7" t="s">
        <v>28</v>
      </c>
      <c r="C17" s="9"/>
      <c r="D17" s="55">
        <f>1350000.1-143437.33</f>
        <v>1206562.77</v>
      </c>
      <c r="E17" s="18"/>
      <c r="F17" s="52">
        <f>144963+149994+44928+160056+356622+143436+0.4</f>
        <v>999999.4</v>
      </c>
      <c r="G17" s="15">
        <f t="shared" si="0"/>
        <v>-206563.37</v>
      </c>
      <c r="H17" s="43">
        <f t="shared" si="1"/>
        <v>82.88001460545645</v>
      </c>
    </row>
    <row r="18" spans="1:8" s="2" customFormat="1" ht="52.5" customHeight="1">
      <c r="A18" s="51">
        <v>12</v>
      </c>
      <c r="B18" s="7" t="s">
        <v>35</v>
      </c>
      <c r="C18" s="9"/>
      <c r="D18" s="21">
        <v>32000</v>
      </c>
      <c r="E18" s="18"/>
      <c r="F18" s="15"/>
      <c r="G18" s="15"/>
      <c r="H18" s="43">
        <f t="shared" si="1"/>
        <v>0</v>
      </c>
    </row>
    <row r="19" spans="1:8" s="2" customFormat="1" ht="35.25" customHeight="1">
      <c r="A19" s="6">
        <v>13</v>
      </c>
      <c r="B19" s="33" t="s">
        <v>2</v>
      </c>
      <c r="C19" s="8">
        <v>507000</v>
      </c>
      <c r="D19" s="18">
        <v>194582</v>
      </c>
      <c r="E19" s="18"/>
      <c r="F19" s="9">
        <v>81665.63</v>
      </c>
      <c r="G19" s="15">
        <f t="shared" si="0"/>
        <v>-112916.37</v>
      </c>
      <c r="H19" s="43">
        <f t="shared" si="1"/>
        <v>41.969776238295424</v>
      </c>
    </row>
    <row r="20" spans="1:8" s="2" customFormat="1" ht="37.5" customHeight="1">
      <c r="A20" s="51">
        <v>14</v>
      </c>
      <c r="B20" s="45" t="s">
        <v>1</v>
      </c>
      <c r="C20" s="8">
        <v>40000</v>
      </c>
      <c r="D20" s="18">
        <f>3970146-250363-285463-280870</f>
        <v>3153450</v>
      </c>
      <c r="E20" s="19"/>
      <c r="F20" s="32">
        <v>3153277</v>
      </c>
      <c r="G20" s="15">
        <f t="shared" si="0"/>
        <v>-173</v>
      </c>
      <c r="H20" s="43">
        <f t="shared" si="1"/>
        <v>99.99451394504432</v>
      </c>
    </row>
    <row r="21" spans="1:8" s="2" customFormat="1" ht="58.5" customHeight="1">
      <c r="A21" s="6">
        <v>15</v>
      </c>
      <c r="B21" s="33" t="s">
        <v>15</v>
      </c>
      <c r="C21" s="8">
        <v>940675</v>
      </c>
      <c r="D21" s="18">
        <f>1726180-123395-103395-99395</f>
        <v>1399995</v>
      </c>
      <c r="E21" s="19"/>
      <c r="F21" s="9">
        <v>1366456.35</v>
      </c>
      <c r="G21" s="15">
        <f t="shared" si="0"/>
        <v>-33538.64999999991</v>
      </c>
      <c r="H21" s="43">
        <f t="shared" si="1"/>
        <v>97.60437358704853</v>
      </c>
    </row>
    <row r="22" spans="1:9" s="2" customFormat="1" ht="37.5">
      <c r="A22" s="51">
        <v>16</v>
      </c>
      <c r="B22" s="33" t="s">
        <v>22</v>
      </c>
      <c r="C22" s="8">
        <v>120000</v>
      </c>
      <c r="D22" s="18">
        <f>788735-62926-65061-63706</f>
        <v>597042</v>
      </c>
      <c r="E22" s="18"/>
      <c r="F22" s="9">
        <v>581670.39</v>
      </c>
      <c r="G22" s="15">
        <f t="shared" si="0"/>
        <v>-15371.609999999986</v>
      </c>
      <c r="H22" s="43">
        <f t="shared" si="1"/>
        <v>97.42537208437597</v>
      </c>
      <c r="I22" s="44"/>
    </row>
    <row r="23" spans="1:8" s="3" customFormat="1" ht="39" customHeight="1">
      <c r="A23" s="6">
        <v>17</v>
      </c>
      <c r="B23" s="33" t="s">
        <v>5</v>
      </c>
      <c r="C23" s="9">
        <v>6622000</v>
      </c>
      <c r="D23" s="23">
        <f>40004067-2308229-4175536-3303013.33</f>
        <v>30217288.67</v>
      </c>
      <c r="E23" s="18"/>
      <c r="F23" s="9">
        <v>29126350.21</v>
      </c>
      <c r="G23" s="15">
        <f t="shared" si="0"/>
        <v>-1090938.460000001</v>
      </c>
      <c r="H23" s="43">
        <f t="shared" si="1"/>
        <v>96.38968779788938</v>
      </c>
    </row>
    <row r="24" spans="1:8" s="3" customFormat="1" ht="42" customHeight="1">
      <c r="A24" s="51">
        <v>18</v>
      </c>
      <c r="B24" s="33" t="s">
        <v>9</v>
      </c>
      <c r="C24" s="9">
        <v>1347236</v>
      </c>
      <c r="D24" s="18">
        <v>255417</v>
      </c>
      <c r="E24" s="18"/>
      <c r="F24" s="61">
        <v>244800</v>
      </c>
      <c r="G24" s="15">
        <f t="shared" si="0"/>
        <v>-10617</v>
      </c>
      <c r="H24" s="43">
        <f t="shared" si="1"/>
        <v>95.84326806751312</v>
      </c>
    </row>
    <row r="25" spans="1:13" s="2" customFormat="1" ht="45.75" customHeight="1">
      <c r="A25" s="6">
        <v>19</v>
      </c>
      <c r="B25" s="33" t="s">
        <v>8</v>
      </c>
      <c r="C25" s="8">
        <v>203000</v>
      </c>
      <c r="D25" s="18">
        <f>4335666-346680-330205-300680</f>
        <v>3358101</v>
      </c>
      <c r="E25" s="18"/>
      <c r="F25" s="9">
        <v>3357648.15</v>
      </c>
      <c r="G25" s="15">
        <f t="shared" si="0"/>
        <v>-452.85000000009313</v>
      </c>
      <c r="H25" s="43">
        <f t="shared" si="1"/>
        <v>99.98651469982588</v>
      </c>
      <c r="M25" s="2" t="s">
        <v>16</v>
      </c>
    </row>
    <row r="26" spans="1:8" s="2" customFormat="1" ht="39" customHeight="1">
      <c r="A26" s="51">
        <v>20</v>
      </c>
      <c r="B26" s="33" t="s">
        <v>50</v>
      </c>
      <c r="C26" s="8">
        <v>1316124</v>
      </c>
      <c r="D26" s="18">
        <f>2778711-7535-210843-163492</f>
        <v>2396841</v>
      </c>
      <c r="E26" s="18"/>
      <c r="F26" s="9">
        <v>1919871.28</v>
      </c>
      <c r="G26" s="15">
        <f t="shared" si="0"/>
        <v>-476969.72</v>
      </c>
      <c r="H26" s="43">
        <f t="shared" si="1"/>
        <v>80.10006838167405</v>
      </c>
    </row>
    <row r="27" spans="1:9" s="2" customFormat="1" ht="55.5" customHeight="1">
      <c r="A27" s="6">
        <v>21</v>
      </c>
      <c r="B27" s="33" t="s">
        <v>19</v>
      </c>
      <c r="C27" s="8">
        <v>804000</v>
      </c>
      <c r="D27" s="9">
        <f>7274140.6-196677-726849-454274</f>
        <v>5896340.6</v>
      </c>
      <c r="E27" s="18"/>
      <c r="F27" s="9">
        <f>5019351.78-18.84</f>
        <v>5019332.94</v>
      </c>
      <c r="G27" s="15">
        <f t="shared" si="0"/>
        <v>-877007.6599999992</v>
      </c>
      <c r="H27" s="43">
        <f t="shared" si="1"/>
        <v>85.12623812810271</v>
      </c>
      <c r="I27" s="44"/>
    </row>
    <row r="28" spans="1:8" s="2" customFormat="1" ht="65.25" customHeight="1">
      <c r="A28" s="51">
        <v>22</v>
      </c>
      <c r="B28" s="33" t="s">
        <v>20</v>
      </c>
      <c r="C28" s="8">
        <v>366753</v>
      </c>
      <c r="D28" s="18">
        <f>6840000-508644-638078-423915</f>
        <v>5269363</v>
      </c>
      <c r="E28" s="18"/>
      <c r="F28" s="9">
        <f>3837500.88</f>
        <v>3837500.88</v>
      </c>
      <c r="G28" s="15">
        <f t="shared" si="0"/>
        <v>-1431862.12</v>
      </c>
      <c r="H28" s="43">
        <f t="shared" si="1"/>
        <v>72.82665627704904</v>
      </c>
    </row>
    <row r="29" spans="1:9" s="2" customFormat="1" ht="36.75" customHeight="1">
      <c r="A29" s="49"/>
      <c r="B29" s="49" t="s">
        <v>13</v>
      </c>
      <c r="C29" s="8"/>
      <c r="D29" s="8">
        <f>SUM(D7:D28)</f>
        <v>57243232.04</v>
      </c>
      <c r="E29" s="16"/>
      <c r="F29" s="8">
        <f>SUM(F7:F28)</f>
        <v>52770243.85</v>
      </c>
      <c r="G29" s="47">
        <f t="shared" si="0"/>
        <v>-4472988.189999998</v>
      </c>
      <c r="H29" s="41">
        <f t="shared" si="1"/>
        <v>92.1859964390648</v>
      </c>
      <c r="I29" s="44"/>
    </row>
    <row r="30" spans="1:8" s="2" customFormat="1" ht="16.5" customHeight="1">
      <c r="A30" s="28"/>
      <c r="B30" s="28"/>
      <c r="C30" s="29"/>
      <c r="D30" s="30"/>
      <c r="E30" s="30"/>
      <c r="F30" s="29"/>
      <c r="G30" s="30"/>
      <c r="H30" s="31"/>
    </row>
    <row r="31" spans="1:8" s="2" customFormat="1" ht="16.5" customHeight="1">
      <c r="A31" s="58" t="s">
        <v>11</v>
      </c>
      <c r="B31" s="58"/>
      <c r="C31" s="58"/>
      <c r="D31" s="58"/>
      <c r="E31" s="58"/>
      <c r="F31" s="58"/>
      <c r="G31" s="58"/>
      <c r="H31" s="59"/>
    </row>
    <row r="32" spans="1:8" s="2" customFormat="1" ht="16.5" customHeight="1">
      <c r="A32" s="58" t="s">
        <v>17</v>
      </c>
      <c r="B32" s="58"/>
      <c r="C32" s="58"/>
      <c r="D32" s="58"/>
      <c r="E32" s="58"/>
      <c r="F32" s="58"/>
      <c r="G32" s="58"/>
      <c r="H32" s="58"/>
    </row>
    <row r="33" spans="1:8" s="2" customFormat="1" ht="16.5" customHeight="1">
      <c r="A33" s="58" t="s">
        <v>32</v>
      </c>
      <c r="B33" s="58"/>
      <c r="C33" s="58"/>
      <c r="D33" s="58"/>
      <c r="E33" s="58"/>
      <c r="F33" s="58"/>
      <c r="G33" s="58"/>
      <c r="H33" s="60"/>
    </row>
    <row r="34" spans="1:8" s="2" customFormat="1" ht="16.5" customHeight="1">
      <c r="A34" s="34"/>
      <c r="B34" s="34"/>
      <c r="C34" s="34"/>
      <c r="D34" s="34"/>
      <c r="E34" s="34"/>
      <c r="F34" s="34"/>
      <c r="G34" s="34"/>
      <c r="H34" s="35" t="s">
        <v>12</v>
      </c>
    </row>
    <row r="35" spans="1:8" ht="75" customHeight="1">
      <c r="A35" s="5" t="s">
        <v>3</v>
      </c>
      <c r="B35" s="36" t="s">
        <v>0</v>
      </c>
      <c r="C35" s="37" t="s">
        <v>7</v>
      </c>
      <c r="D35" s="38" t="s">
        <v>30</v>
      </c>
      <c r="E35" s="36" t="s">
        <v>4</v>
      </c>
      <c r="F35" s="38" t="s">
        <v>33</v>
      </c>
      <c r="G35" s="38" t="s">
        <v>14</v>
      </c>
      <c r="H35" s="39" t="s">
        <v>10</v>
      </c>
    </row>
    <row r="36" spans="1:8" s="2" customFormat="1" ht="37.5">
      <c r="A36" s="6">
        <v>1</v>
      </c>
      <c r="B36" s="26" t="s">
        <v>38</v>
      </c>
      <c r="C36" s="25"/>
      <c r="D36" s="17">
        <f>30000+30000+30200+181000</f>
        <v>271200</v>
      </c>
      <c r="E36" s="27"/>
      <c r="F36" s="32">
        <f>39471.2+29203+29206+23928</f>
        <v>121808.2</v>
      </c>
      <c r="G36" s="15">
        <f>--F36-D36</f>
        <v>-149391.8</v>
      </c>
      <c r="H36" s="17">
        <f>F36/D36*100</f>
        <v>44.91452802359882</v>
      </c>
    </row>
    <row r="37" spans="1:8" s="2" customFormat="1" ht="99" customHeight="1">
      <c r="A37" s="6">
        <v>2</v>
      </c>
      <c r="B37" s="7" t="s">
        <v>45</v>
      </c>
      <c r="C37" s="25"/>
      <c r="D37" s="17">
        <f>49900+49900</f>
        <v>99800</v>
      </c>
      <c r="E37" s="27"/>
      <c r="F37" s="56">
        <v>99800</v>
      </c>
      <c r="G37" s="15">
        <f aca="true" t="shared" si="2" ref="G37:G48">--F37-D37</f>
        <v>0</v>
      </c>
      <c r="H37" s="17">
        <f aca="true" t="shared" si="3" ref="H37:H48">F37/D37*100</f>
        <v>100</v>
      </c>
    </row>
    <row r="38" spans="1:8" s="2" customFormat="1" ht="45" customHeight="1">
      <c r="A38" s="6">
        <v>3</v>
      </c>
      <c r="B38" s="7" t="s">
        <v>46</v>
      </c>
      <c r="C38" s="25"/>
      <c r="D38" s="17">
        <v>140000</v>
      </c>
      <c r="E38" s="27"/>
      <c r="F38" s="56">
        <v>136500</v>
      </c>
      <c r="G38" s="15">
        <f t="shared" si="2"/>
        <v>-3500</v>
      </c>
      <c r="H38" s="17">
        <f t="shared" si="3"/>
        <v>97.5</v>
      </c>
    </row>
    <row r="39" spans="1:8" s="2" customFormat="1" ht="40.5" customHeight="1">
      <c r="A39" s="6">
        <v>4</v>
      </c>
      <c r="B39" s="7" t="s">
        <v>44</v>
      </c>
      <c r="C39" s="25"/>
      <c r="D39" s="17">
        <v>40000</v>
      </c>
      <c r="E39" s="27"/>
      <c r="F39" s="56">
        <v>39993.6</v>
      </c>
      <c r="G39" s="15">
        <f t="shared" si="2"/>
        <v>-6.400000000001455</v>
      </c>
      <c r="H39" s="17">
        <f t="shared" si="3"/>
        <v>99.984</v>
      </c>
    </row>
    <row r="40" spans="1:8" s="2" customFormat="1" ht="39.75" customHeight="1">
      <c r="A40" s="6">
        <v>5</v>
      </c>
      <c r="B40" s="7" t="s">
        <v>39</v>
      </c>
      <c r="C40" s="25"/>
      <c r="D40" s="17">
        <v>20000</v>
      </c>
      <c r="E40" s="27"/>
      <c r="F40" s="56">
        <v>20000</v>
      </c>
      <c r="G40" s="15">
        <f t="shared" si="2"/>
        <v>0</v>
      </c>
      <c r="H40" s="17">
        <f t="shared" si="3"/>
        <v>100</v>
      </c>
    </row>
    <row r="41" spans="1:8" s="2" customFormat="1" ht="54.75" customHeight="1">
      <c r="A41" s="6">
        <v>6</v>
      </c>
      <c r="B41" s="7" t="s">
        <v>40</v>
      </c>
      <c r="C41" s="25"/>
      <c r="D41" s="17">
        <v>4000</v>
      </c>
      <c r="E41" s="27"/>
      <c r="F41" s="56">
        <v>2500</v>
      </c>
      <c r="G41" s="15">
        <f t="shared" si="2"/>
        <v>-1500</v>
      </c>
      <c r="H41" s="17">
        <f t="shared" si="3"/>
        <v>62.5</v>
      </c>
    </row>
    <row r="42" spans="1:8" s="2" customFormat="1" ht="42.75" customHeight="1">
      <c r="A42" s="6">
        <v>7</v>
      </c>
      <c r="B42" s="7" t="s">
        <v>47</v>
      </c>
      <c r="C42" s="25"/>
      <c r="D42" s="17">
        <v>5000</v>
      </c>
      <c r="E42" s="27"/>
      <c r="F42" s="56">
        <v>1749.05</v>
      </c>
      <c r="G42" s="15">
        <f t="shared" si="2"/>
        <v>-3250.95</v>
      </c>
      <c r="H42" s="17">
        <f t="shared" si="3"/>
        <v>34.981</v>
      </c>
    </row>
    <row r="43" spans="1:8" s="2" customFormat="1" ht="57.75" customHeight="1">
      <c r="A43" s="6">
        <v>8</v>
      </c>
      <c r="B43" s="7" t="s">
        <v>48</v>
      </c>
      <c r="C43" s="25"/>
      <c r="D43" s="17">
        <f>2400+20000+5000+7600</f>
        <v>35000</v>
      </c>
      <c r="E43" s="27"/>
      <c r="F43" s="56"/>
      <c r="G43" s="15">
        <f t="shared" si="2"/>
        <v>-35000</v>
      </c>
      <c r="H43" s="17">
        <f t="shared" si="3"/>
        <v>0</v>
      </c>
    </row>
    <row r="44" spans="1:8" s="2" customFormat="1" ht="37.5" customHeight="1">
      <c r="A44" s="6">
        <v>9</v>
      </c>
      <c r="B44" s="7" t="s">
        <v>49</v>
      </c>
      <c r="C44" s="25"/>
      <c r="D44" s="17">
        <v>5000</v>
      </c>
      <c r="E44" s="27"/>
      <c r="F44" s="56">
        <v>5000</v>
      </c>
      <c r="G44" s="15">
        <f t="shared" si="2"/>
        <v>0</v>
      </c>
      <c r="H44" s="17">
        <f t="shared" si="3"/>
        <v>100</v>
      </c>
    </row>
    <row r="45" spans="1:8" s="2" customFormat="1" ht="39" customHeight="1">
      <c r="A45" s="6">
        <v>10</v>
      </c>
      <c r="B45" s="7" t="s">
        <v>41</v>
      </c>
      <c r="C45" s="25"/>
      <c r="D45" s="17">
        <v>44000</v>
      </c>
      <c r="E45" s="27"/>
      <c r="F45" s="56">
        <v>33.55</v>
      </c>
      <c r="G45" s="15">
        <f t="shared" si="2"/>
        <v>-43966.45</v>
      </c>
      <c r="H45" s="17">
        <f t="shared" si="3"/>
        <v>0.07625</v>
      </c>
    </row>
    <row r="46" spans="1:8" s="2" customFormat="1" ht="51" customHeight="1">
      <c r="A46" s="6">
        <v>11</v>
      </c>
      <c r="B46" s="7" t="s">
        <v>42</v>
      </c>
      <c r="C46" s="25"/>
      <c r="D46" s="17">
        <v>20000</v>
      </c>
      <c r="E46" s="27"/>
      <c r="F46" s="56"/>
      <c r="G46" s="15">
        <f t="shared" si="2"/>
        <v>-20000</v>
      </c>
      <c r="H46" s="17">
        <f t="shared" si="3"/>
        <v>0</v>
      </c>
    </row>
    <row r="47" spans="1:8" s="2" customFormat="1" ht="47.25" customHeight="1">
      <c r="A47" s="6">
        <v>12</v>
      </c>
      <c r="B47" s="33" t="s">
        <v>43</v>
      </c>
      <c r="C47" s="25"/>
      <c r="D47" s="17">
        <f>171664+224404+200876+201250+182200+178990+251588+149670+178684</f>
        <v>1739326</v>
      </c>
      <c r="E47" s="27"/>
      <c r="F47" s="32">
        <v>1302135.68</v>
      </c>
      <c r="G47" s="15">
        <f t="shared" si="2"/>
        <v>-437190.32000000007</v>
      </c>
      <c r="H47" s="17">
        <f t="shared" si="3"/>
        <v>74.86438310012039</v>
      </c>
    </row>
    <row r="48" spans="1:8" s="3" customFormat="1" ht="18.75">
      <c r="A48" s="50"/>
      <c r="B48" s="50" t="s">
        <v>13</v>
      </c>
      <c r="C48" s="46"/>
      <c r="D48" s="57">
        <f>SUM(D36:D47)</f>
        <v>2423326</v>
      </c>
      <c r="E48" s="53"/>
      <c r="F48" s="54">
        <f>SUM(F36:F47)</f>
        <v>1729520.0799999998</v>
      </c>
      <c r="G48" s="47">
        <f t="shared" si="2"/>
        <v>-693805.9200000002</v>
      </c>
      <c r="H48" s="48">
        <f t="shared" si="3"/>
        <v>71.36968282434967</v>
      </c>
    </row>
    <row r="49" spans="1:8" s="2" customFormat="1" ht="18.75">
      <c r="A49" s="14"/>
      <c r="B49" s="14"/>
      <c r="C49" s="14"/>
      <c r="D49" s="14"/>
      <c r="E49" s="14"/>
      <c r="F49" s="14"/>
      <c r="G49" s="14"/>
      <c r="H49" s="14"/>
    </row>
    <row r="50" spans="1:8" s="2" customFormat="1" ht="18.75">
      <c r="A50" s="14"/>
      <c r="B50" s="14"/>
      <c r="C50" s="14"/>
      <c r="D50" s="14"/>
      <c r="E50" s="14"/>
      <c r="F50" s="14"/>
      <c r="G50" s="14"/>
      <c r="H50" s="14"/>
    </row>
    <row r="51" spans="1:8" s="2" customFormat="1" ht="18.75">
      <c r="A51" s="14"/>
      <c r="B51" s="14"/>
      <c r="C51" s="14"/>
      <c r="D51" s="14"/>
      <c r="E51" s="14"/>
      <c r="F51" s="14"/>
      <c r="G51" s="14"/>
      <c r="H51" s="14"/>
    </row>
    <row r="52" spans="1:8" s="2" customFormat="1" ht="18.75">
      <c r="A52" s="14"/>
      <c r="B52" s="14"/>
      <c r="C52" s="14"/>
      <c r="D52" s="14"/>
      <c r="E52" s="14"/>
      <c r="F52" s="14"/>
      <c r="G52" s="14"/>
      <c r="H52" s="14"/>
    </row>
    <row r="53" spans="1:8" s="2" customFormat="1" ht="18.75">
      <c r="A53" s="14"/>
      <c r="B53" s="14"/>
      <c r="C53" s="14"/>
      <c r="D53" s="14"/>
      <c r="E53" s="14"/>
      <c r="F53" s="14"/>
      <c r="G53" s="14"/>
      <c r="H53" s="14"/>
    </row>
    <row r="54" spans="1:8" s="2" customFormat="1" ht="18.75">
      <c r="A54" s="14"/>
      <c r="B54" s="14"/>
      <c r="C54" s="14"/>
      <c r="D54" s="14"/>
      <c r="E54" s="14"/>
      <c r="F54" s="14"/>
      <c r="G54" s="14"/>
      <c r="H54" s="14"/>
    </row>
    <row r="55" spans="1:8" s="2" customFormat="1" ht="18.75">
      <c r="A55" s="14"/>
      <c r="B55" s="14"/>
      <c r="C55" s="14"/>
      <c r="D55" s="14"/>
      <c r="E55" s="14"/>
      <c r="F55" s="14"/>
      <c r="G55" s="14"/>
      <c r="H55" s="14"/>
    </row>
    <row r="56" spans="1:8" s="2" customFormat="1" ht="18.75">
      <c r="A56" s="14"/>
      <c r="B56" s="14"/>
      <c r="C56" s="14"/>
      <c r="D56" s="14"/>
      <c r="E56" s="14"/>
      <c r="F56" s="14"/>
      <c r="G56" s="14"/>
      <c r="H56" s="14"/>
    </row>
    <row r="57" spans="1:8" s="2" customFormat="1" ht="18.75">
      <c r="A57" s="14"/>
      <c r="B57" s="14"/>
      <c r="C57" s="14"/>
      <c r="D57" s="14"/>
      <c r="E57" s="14"/>
      <c r="F57" s="14"/>
      <c r="G57" s="14"/>
      <c r="H57" s="14"/>
    </row>
    <row r="58" s="2" customFormat="1" ht="15.75"/>
    <row r="59" s="2" customFormat="1" ht="15.75"/>
    <row r="60" s="2" customFormat="1" ht="15.75"/>
    <row r="61" s="2" customFormat="1" ht="15.75"/>
    <row r="62" s="2" customFormat="1" ht="15.75"/>
    <row r="63" s="2" customFormat="1" ht="15.75"/>
    <row r="64" s="2" customFormat="1" ht="15.75"/>
    <row r="65" s="2" customFormat="1" ht="15.75"/>
    <row r="66" s="2" customFormat="1" ht="15.75"/>
    <row r="67" s="2" customFormat="1" ht="15.75"/>
    <row r="68" s="2" customFormat="1" ht="15.75"/>
    <row r="69" s="2" customFormat="1" ht="15.75"/>
    <row r="70" s="2" customFormat="1" ht="15.75"/>
    <row r="71" s="2" customFormat="1" ht="15.75"/>
    <row r="72" s="2" customFormat="1" ht="15.75"/>
    <row r="73" s="2" customFormat="1" ht="15.75"/>
    <row r="74" s="2" customFormat="1" ht="15.75"/>
    <row r="75" s="2" customFormat="1" ht="15.75"/>
    <row r="76" s="2" customFormat="1" ht="15.75"/>
    <row r="77" s="2" customFormat="1" ht="15.75"/>
    <row r="78" s="2" customFormat="1" ht="15.75"/>
    <row r="79" s="2" customFormat="1" ht="15.75"/>
    <row r="80" s="2" customFormat="1" ht="15.75"/>
    <row r="81" s="2" customFormat="1" ht="15.75"/>
    <row r="82" s="2" customFormat="1" ht="15.75"/>
    <row r="83" s="2" customFormat="1" ht="15.75"/>
    <row r="84" s="2" customFormat="1" ht="15.75"/>
    <row r="85" s="2" customFormat="1" ht="15.75"/>
    <row r="86" s="2" customFormat="1" ht="15.75"/>
    <row r="87" s="2" customFormat="1" ht="15.75"/>
    <row r="88" s="2" customFormat="1" ht="15.75"/>
    <row r="89" s="2" customFormat="1" ht="15.75"/>
    <row r="90" s="2" customFormat="1" ht="15.75"/>
    <row r="91" s="2" customFormat="1" ht="15.75"/>
    <row r="92" s="2" customFormat="1" ht="15.75"/>
    <row r="93" s="2" customFormat="1" ht="15.75"/>
    <row r="94" s="2" customFormat="1" ht="15.75"/>
    <row r="95" s="2" customFormat="1" ht="15.75"/>
    <row r="96" s="2" customFormat="1" ht="15.75"/>
    <row r="97" s="2" customFormat="1" ht="15.75"/>
    <row r="98" s="2" customFormat="1" ht="15.75"/>
    <row r="99" s="2" customFormat="1" ht="15.75"/>
    <row r="100" s="2" customFormat="1" ht="15.75"/>
    <row r="101" s="2" customFormat="1" ht="15.75"/>
    <row r="102" s="2" customFormat="1" ht="15.75"/>
    <row r="103" s="2" customFormat="1" ht="15.75"/>
    <row r="104" s="2" customFormat="1" ht="15.75"/>
    <row r="105" s="2" customFormat="1" ht="15.75"/>
    <row r="106" s="2" customFormat="1" ht="15.75"/>
    <row r="107" s="2" customFormat="1" ht="15.75"/>
    <row r="108" s="2" customFormat="1" ht="15.75"/>
    <row r="109" s="2" customFormat="1" ht="15.75"/>
    <row r="110" s="2" customFormat="1" ht="15.75"/>
    <row r="111" s="2" customFormat="1" ht="15.75"/>
    <row r="112" s="2" customFormat="1" ht="15.75"/>
    <row r="113" s="2" customFormat="1" ht="15.75"/>
    <row r="114" s="2" customFormat="1" ht="15.75"/>
    <row r="115" s="2" customFormat="1" ht="15.75"/>
    <row r="116" s="2" customFormat="1" ht="15.75"/>
    <row r="117" s="2" customFormat="1" ht="15.75"/>
    <row r="118" s="2" customFormat="1" ht="15.75"/>
    <row r="119" s="2" customFormat="1" ht="15.75"/>
    <row r="120" s="2" customFormat="1" ht="15.75"/>
    <row r="121" s="2" customFormat="1" ht="15.75"/>
    <row r="122" s="2" customFormat="1" ht="15.75"/>
    <row r="123" s="2" customFormat="1" ht="15.75"/>
    <row r="124" s="2" customFormat="1" ht="15.75"/>
    <row r="125" s="2" customFormat="1" ht="15.75"/>
    <row r="126" s="2" customFormat="1" ht="15.75"/>
    <row r="127" s="2" customFormat="1" ht="15.75"/>
    <row r="128" s="2" customFormat="1" ht="15.75"/>
    <row r="129" s="2" customFormat="1" ht="15.75"/>
    <row r="130" s="2" customFormat="1" ht="15.75"/>
    <row r="131" s="2" customFormat="1" ht="15.75"/>
    <row r="132" s="2" customFormat="1" ht="15.75"/>
    <row r="133" s="2" customFormat="1" ht="15.75"/>
    <row r="134" s="2" customFormat="1" ht="15.75"/>
    <row r="135" s="2" customFormat="1" ht="15.75"/>
    <row r="136" s="2" customFormat="1" ht="15.75"/>
    <row r="137" s="2" customFormat="1" ht="15.75"/>
    <row r="138" s="2" customFormat="1" ht="15.75"/>
    <row r="139" s="2" customFormat="1" ht="15.75"/>
    <row r="140" s="2" customFormat="1" ht="15.75"/>
    <row r="141" s="2" customFormat="1" ht="15.75"/>
    <row r="142" s="2" customFormat="1" ht="15.75"/>
    <row r="143" s="2" customFormat="1" ht="15.75"/>
    <row r="144" s="2" customFormat="1" ht="15.75"/>
    <row r="145" s="2" customFormat="1" ht="15.75"/>
    <row r="146" s="2" customFormat="1" ht="15.75"/>
    <row r="147" s="2" customFormat="1" ht="15.75"/>
    <row r="148" s="2" customFormat="1" ht="15.75"/>
    <row r="149" s="2" customFormat="1" ht="15.75"/>
    <row r="150" s="2" customFormat="1" ht="15.75"/>
    <row r="151" s="2" customFormat="1" ht="15.75"/>
    <row r="152" s="2" customFormat="1" ht="15.75"/>
    <row r="153" s="2" customFormat="1" ht="15.75"/>
    <row r="154" s="2" customFormat="1" ht="15.75"/>
    <row r="155" s="2" customFormat="1" ht="15.75"/>
    <row r="156" s="2" customFormat="1" ht="15.75"/>
    <row r="157" s="2" customFormat="1" ht="15.75"/>
    <row r="158" s="2" customFormat="1" ht="15.75"/>
    <row r="159" s="2" customFormat="1" ht="15.75"/>
    <row r="160" s="2" customFormat="1" ht="15.75"/>
    <row r="161" s="2" customFormat="1" ht="15.75"/>
    <row r="162" s="2" customFormat="1" ht="15.75"/>
    <row r="163" s="2" customFormat="1" ht="15.75"/>
    <row r="164" s="2" customFormat="1" ht="15.75"/>
    <row r="165" s="2" customFormat="1" ht="15.75"/>
    <row r="166" s="2" customFormat="1" ht="15.75"/>
    <row r="167" s="2" customFormat="1" ht="15.75"/>
    <row r="168" s="2" customFormat="1" ht="15.75"/>
    <row r="169" s="2" customFormat="1" ht="15.75"/>
    <row r="170" s="2" customFormat="1" ht="15.75"/>
    <row r="171" s="2" customFormat="1" ht="15.75"/>
    <row r="172" s="2" customFormat="1" ht="15.75"/>
    <row r="173" s="2" customFormat="1" ht="15.75"/>
    <row r="174" s="2" customFormat="1" ht="15.75"/>
    <row r="175" s="2" customFormat="1" ht="15.75"/>
    <row r="176" s="2" customFormat="1" ht="15.75"/>
    <row r="177" s="2" customFormat="1" ht="15.75"/>
    <row r="178" s="2" customFormat="1" ht="15.75"/>
    <row r="179" s="2" customFormat="1" ht="15.75"/>
    <row r="180" s="2" customFormat="1" ht="15.75"/>
    <row r="181" s="2" customFormat="1" ht="15.75"/>
    <row r="182" s="2" customFormat="1" ht="15.75"/>
    <row r="183" s="2" customFormat="1" ht="15.75"/>
    <row r="184" s="2" customFormat="1" ht="15.75"/>
    <row r="185" s="2" customFormat="1" ht="15.75"/>
    <row r="186" s="2" customFormat="1" ht="15.75"/>
    <row r="187" s="2" customFormat="1" ht="15.75"/>
    <row r="188" s="2" customFormat="1" ht="15.75"/>
    <row r="189" s="2" customFormat="1" ht="15.75"/>
    <row r="190" s="2" customFormat="1" ht="15.75"/>
    <row r="191" s="2" customFormat="1" ht="15.75"/>
    <row r="192" s="2" customFormat="1" ht="15.75"/>
    <row r="193" s="2" customFormat="1" ht="15.75"/>
    <row r="194" s="2" customFormat="1" ht="15.75"/>
    <row r="195" s="2" customFormat="1" ht="15.75"/>
    <row r="196" s="2" customFormat="1" ht="15.75"/>
    <row r="197" s="2" customFormat="1" ht="15.75"/>
    <row r="198" s="2" customFormat="1" ht="15.75"/>
    <row r="199" s="2" customFormat="1" ht="15.75"/>
    <row r="200" s="2" customFormat="1" ht="15.75"/>
    <row r="201" s="2" customFormat="1" ht="15.75"/>
    <row r="202" s="2" customFormat="1" ht="15.75"/>
  </sheetData>
  <sheetProtection/>
  <mergeCells count="6">
    <mergeCell ref="A32:H32"/>
    <mergeCell ref="A33:H33"/>
    <mergeCell ref="A2:H2"/>
    <mergeCell ref="A3:H3"/>
    <mergeCell ref="A4:H4"/>
    <mergeCell ref="A31:H31"/>
  </mergeCells>
  <printOptions/>
  <pageMargins left="0.31496062992125984" right="0.2362204724409449" top="0" bottom="0.1968503937007874" header="0.1968503937007874" footer="0.1968503937007874"/>
  <pageSetup horizontalDpi="600" verticalDpi="600" orientation="portrait" paperSize="9" scale="69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Бондарчук</cp:lastModifiedBy>
  <cp:lastPrinted>2021-10-27T07:51:22Z</cp:lastPrinted>
  <dcterms:created xsi:type="dcterms:W3CDTF">1996-10-08T23:32:33Z</dcterms:created>
  <dcterms:modified xsi:type="dcterms:W3CDTF">2021-10-27T07:54:42Z</dcterms:modified>
  <cp:category/>
  <cp:version/>
  <cp:contentType/>
  <cp:contentStatus/>
</cp:coreProperties>
</file>