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<sst xmlns="http://schemas.openxmlformats.org/spreadsheetml/2006/main" count="107" uniqueCount="97">
  <si>
    <t>Назва видатків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</si>
  <si>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</si>
  <si>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</si>
  <si>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</si>
  <si>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</si>
  <si>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</si>
  <si>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</si>
  <si>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</si>
  <si>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</si>
  <si>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</si>
  <si>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листопад</t>
  </si>
  <si>
    <t>грудень</t>
  </si>
  <si>
    <t>жовтень</t>
  </si>
  <si>
    <t xml:space="preserve">2016 рік                 </t>
  </si>
  <si>
    <t>% виконання</t>
  </si>
  <si>
    <t>грн.</t>
  </si>
  <si>
    <t>КЕКВ</t>
  </si>
  <si>
    <t xml:space="preserve"> </t>
  </si>
  <si>
    <t xml:space="preserve"> Всього </t>
  </si>
  <si>
    <t xml:space="preserve"> КПКВКМБ 1216082 " Придбання житла для окремих категорій населення відповідно до законодавства "</t>
  </si>
  <si>
    <t xml:space="preserve"> Розроблення істрорико- архітектурного опорного плану та проекту зон охорони культурної спадщини (виконком)</t>
  </si>
  <si>
    <t>РАЗОМ</t>
  </si>
  <si>
    <t>КПКВ 6015 "Забезпечення надійної та безперебійної експлуатації ліфтів"</t>
  </si>
  <si>
    <t>КПКВ 7310 " Будііництво об"єктів житлово-комунального господарства"</t>
  </si>
  <si>
    <t>КПКВ 7340"Проектувння, реставрація та охорога пам'яток архітектури "</t>
  </si>
  <si>
    <t>Капітальний ремонт пішохідної доріжки на території парку                         ім.  Комарова в м. Павлоград</t>
  </si>
  <si>
    <t>КПКВ 7461 "Утримання та розвиток автомобільних доріг та дорожньої  інфраструктури за рахунок коштів місцевого бюджету"</t>
  </si>
  <si>
    <t>КПКВ 7330 "Будівництво інших об`єктів комунальної власності"</t>
  </si>
  <si>
    <t>КПКВ 6030 " Організація благоустрою населених пунктів "</t>
  </si>
  <si>
    <t>Придбання зі встановленням дитячо-спортивних майданчиків та ігрових елементів</t>
  </si>
  <si>
    <t>Придбання павільйонів на зупинки громадського транспорту</t>
  </si>
  <si>
    <t>Придбання саджанців дерев КП "Затишне місто"</t>
  </si>
  <si>
    <t>Придбання шаф резервного живлення для світлофорних об'єктів  КП "Павлоград Світло"</t>
  </si>
  <si>
    <t>Придбання саджанців газонної трави КП "Затишне місто"</t>
  </si>
  <si>
    <t>Експертна оцінка технічного стану ліфтів</t>
  </si>
  <si>
    <t xml:space="preserve"> КПКВКМБ 1216083 " "Проектні,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"</t>
  </si>
  <si>
    <t>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"</t>
  </si>
  <si>
    <t>"Капітальний ремонт внутрішньобудинкових електричних мереж житлового будинку по вул. Паркова,10 в м. Павлоград" Коригування</t>
  </si>
  <si>
    <t>Капітальний ремонт покрівлі житлового будинку (ОСББ) по вул. Преображенська, 4 м. Павлоград Дніпропетровської області</t>
  </si>
  <si>
    <t>Капітальний ремонт частини будинку сімейного типу по вул. Миру, 236 м. Павлоград</t>
  </si>
  <si>
    <t>Капітальний ремонт будинку сімейного типу по пров. Річковий, 6 м. Павлоград</t>
  </si>
  <si>
    <t>Будівництво (встановлення) пам'ятного знаку  загиблим учасникам АТО</t>
  </si>
  <si>
    <t xml:space="preserve"> КПКВКМБ 1217325 " Будівництво споруд, установ та закладів фізичної культури і спорту "</t>
  </si>
  <si>
    <t>Реконструкція частини стадіону Прометей" м. Павлоград".Коригування</t>
  </si>
  <si>
    <t>Капітальний ремонт площі Соборна  м. Павлоград. Коригування</t>
  </si>
  <si>
    <t>Реконструкція будівлі туалету в парку ім. 1 Травня м. Павлоград</t>
  </si>
  <si>
    <t xml:space="preserve">Капітальний ремонт внутрішньобудинкової дороги по вул. Преображенська, 2 в м. Павлоград </t>
  </si>
  <si>
    <t>Капітальний ремонт внутрішньоквартальної дороги на вул. Дніпровська, 563, 565 в м. Павлоград</t>
  </si>
  <si>
    <t xml:space="preserve">Капітальний ремонт  внутрішньоквартальної дороги по вул. Дніпровська, 551,553 в м. Павлоград </t>
  </si>
  <si>
    <t>Капітальний ремонт дороги по вул.  Федорової Тетяни м. Павлоград</t>
  </si>
  <si>
    <t xml:space="preserve">Капітальний ремонт вул. Михайленко Андрія </t>
  </si>
  <si>
    <t>Реконструкція світлофорного об'єкту на перехресті вул. Полтавська та вул. Дніпровська в м. Павлоград</t>
  </si>
  <si>
    <t>Реконструкція світлофорного об'єкту на перехресті вул. Шевченка-Центральна-Горького в м. Павлоград</t>
  </si>
  <si>
    <t xml:space="preserve">Будівництво світлофорного об'єкту на перехресті вул. Успенська та вул. Соборна </t>
  </si>
  <si>
    <t>Аналіз  використання коштів бюджету розвитку по  галузі житлово-комунальне господарство за  9 місяців  2021 року</t>
  </si>
  <si>
    <t>Виконано за  9 місяців 2021 рік</t>
  </si>
  <si>
    <t xml:space="preserve"> Придбання альтанки для встановлення в сквері Шевченка</t>
  </si>
  <si>
    <t>Капітальний ремонт будинку по просп. Шахтобудівників, 8</t>
  </si>
  <si>
    <t xml:space="preserve">План на 9 місяців 2021 рік </t>
  </si>
  <si>
    <t>Капітальний ремонт будівлі по пров. Лікарняний,1</t>
  </si>
  <si>
    <t xml:space="preserve">Капітальний ремонт вимощення та ганків житлового будинка (ОСББ) по вул. Комарова, 13а </t>
  </si>
  <si>
    <t>Співфінансування капітальних ремонтів покрівель житлових будинків:"Капітальний ремонт м'якої покрівлі житлового будинку (ОСББ) по вул. Ленінградська (Західнодонбаська) буд. 47 "</t>
  </si>
  <si>
    <t>Співфінансування капітальних ремонтів покрівель житлових будинків: "Капітальний ремонт шиферної покрівлі житлового будинку (ОСББ) по вул. Достоєвського, 6/1 "</t>
  </si>
  <si>
    <t xml:space="preserve">Капітальний ремонт трубопроводу водопостачання по просп. Шахтобудівників </t>
  </si>
  <si>
    <t xml:space="preserve">Реконструкція аварійних ділянок трьох ниток водогону в районі будинків №416-№424 по                           вул. Дніпровська </t>
  </si>
  <si>
    <t>Реконструкція мереж зовнішнього освітлення частини вул. Попова</t>
  </si>
  <si>
    <t xml:space="preserve">Придбання   у комунальну власність житла для надання в тимчасове користуванння внутрішньо переміщеним особам  (10  квартир), в т.ч. 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 (М.б. - 1546800, Д. б. - 3609200) </t>
  </si>
  <si>
    <t>Капітальний ремонт частини приміщень в будівлі по вул. Соборна, 115 (4-ий поверх, праве крило)</t>
  </si>
  <si>
    <t>Капітальний ремонт велодоріжки в парку ім. 1 Травня</t>
  </si>
  <si>
    <t xml:space="preserve">Капітальний ремонт внутрішньоквартальної дороги по вул. Можайського, 10, вул. Підгірна,1 та вул. Підгірна, 5 </t>
  </si>
  <si>
    <t xml:space="preserve">Капітальний ремонт внутрішньобудинкової дороги по вул. Дніпровська, 133 </t>
  </si>
  <si>
    <t>Капітальний ремонт внутрішньобудинкової дороги по вул. Будівельна, 30</t>
  </si>
  <si>
    <t xml:space="preserve">Капітальний ремонт внутрішньоквартальної дороги по вул. Соборна, 62 </t>
  </si>
  <si>
    <t xml:space="preserve">Капітальний ремонт дороги вздовж вул.Дніпровська (від пр.Шахтобудівників до вул.Кооперативна) </t>
  </si>
  <si>
    <t xml:space="preserve">Капітальний ремонт  прибудинкової дороги вздовж будинку вул. Балашовська, 12  </t>
  </si>
  <si>
    <t xml:space="preserve">Капітальний ремонт внутрішньоквартакльної дороги вздовж будинків №16,18,20 на вул. Войнової </t>
  </si>
  <si>
    <t xml:space="preserve">Капітальний ремонт  внутрішньоквартальної дороги вздовж будинків №1, №4, №6 на вул. Балашовська </t>
  </si>
  <si>
    <t xml:space="preserve">Капітальний ремонт  прибудинкової дороги вздовж будинків вул. Можайського, 8 та вул. Челюскінців,8 </t>
  </si>
  <si>
    <t xml:space="preserve">Капітальний ремонт дороги по вул. Новоросійська </t>
  </si>
  <si>
    <t>Капітальний ремонт частини вул. Світличної Ганни (від вул. Центральна до вул. Успенська)</t>
  </si>
  <si>
    <t>Капітальний ремонт внутрішньобудинкової дороги в районі будинків №63,65,67 на вул. Центральна та №95 на вул. Репіна</t>
  </si>
  <si>
    <t>Капітальний ремонт внутрішньоквартальної території на вул. Західнодонбаська, 12, 22 в м. Павлоград</t>
  </si>
  <si>
    <t xml:space="preserve">Капітального ремонту проїзду між будинками по вул. Кравченко,2 та вул. Верстатобудівників, 2 в м. Павлоград </t>
  </si>
  <si>
    <t>Реконструкція дороги по вул. Західнодонбаська, м. Павлоград, Дніпропетровскої обл. Коригування.</t>
  </si>
  <si>
    <t>Реконструкція дороги по просп. Шахтобудівників, м. Павлоград, Дніпропетровскої обл. Коригування.</t>
  </si>
  <si>
    <t>КПКВ 7363 "Виконання інвестиційних проєктів в рамках здійснення заходів щодо соціально-економічного розвитку окремих територій"</t>
  </si>
  <si>
    <t>КПКВ 7441 "Утримання та розвиток мостів/шляхопроводів"</t>
  </si>
  <si>
    <t>Реконструкція шляхопроводу  через залізничні колії на селище 18 Вересня , коригування</t>
  </si>
  <si>
    <t>КПКВ 7463"Утримання та розвиток автомобільних доріг та дорожньої  інфраструктури за рахунок трансфертів з інших місцевих бюджетів"</t>
  </si>
  <si>
    <t>КПКВ 7350 "'Розроблення схем планування та забудови територій (містобудівної документації)"</t>
  </si>
  <si>
    <t>'Розроблення схем планування та забудови територій (містобудівної документації)- уточнення  Генплану з метою роз міщення кладовища</t>
  </si>
  <si>
    <t>КПКВ 7650 "Проведення експертної грошової оцінки земельної ділянки чи права на неї"</t>
  </si>
  <si>
    <t xml:space="preserve">Проведення експертної грошової оцінки та державної експертизи землевпорядної документації звіту  про  експертну грошову оцінку вартості земельної ділянки несільськогосподарського призначення, яка підлягає продажу на умовах викупу </t>
  </si>
  <si>
    <t xml:space="preserve"> КПКВКМБ 1217322 " "Будівництво медичних установ та закладів "</t>
  </si>
  <si>
    <t>3210</t>
  </si>
  <si>
    <t xml:space="preserve">Будівництво амбулаторії </t>
  </si>
  <si>
    <t xml:space="preserve"> ВСЬОГО УКГБ: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</si>
</sst>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 shrinkToFit="1"/>
    </xf>
    <xf numFmtId="3" fontId="26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/>
    </xf>
    <xf numFmtId="0" fontId="28" fillId="0" borderId="0" xfId="0" applyFont="1" applyFill="1" applyAlignment="1">
      <alignment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3" fontId="26" fillId="24" borderId="10" xfId="0" applyNumberFormat="1" applyFont="1" applyFill="1" applyBorder="1" applyAlignment="1">
      <alignment horizontal="center" vertical="center"/>
    </xf>
    <xf numFmtId="0" fontId="26" fillId="24" borderId="11" xfId="71" applyFont="1" applyFill="1" applyBorder="1" applyAlignment="1">
      <alignment vertical="center" wrapText="1"/>
      <protection/>
    </xf>
    <xf numFmtId="0" fontId="26" fillId="0" borderId="11" xfId="71" applyFont="1" applyFill="1" applyBorder="1" applyAlignment="1">
      <alignment vertical="center" wrapText="1"/>
      <protection/>
    </xf>
    <xf numFmtId="181" fontId="25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26" fillId="24" borderId="11" xfId="0" applyFont="1" applyFill="1" applyBorder="1" applyAlignment="1">
      <alignment horizontal="justify" vertical="center" wrapText="1"/>
    </xf>
    <xf numFmtId="0" fontId="26" fillId="24" borderId="11" xfId="0" applyNumberFormat="1" applyFont="1" applyFill="1" applyBorder="1" applyAlignment="1">
      <alignment horizontal="justify" vertical="center" wrapText="1"/>
    </xf>
    <xf numFmtId="0" fontId="26" fillId="24" borderId="11" xfId="0" applyFont="1" applyFill="1" applyBorder="1" applyAlignment="1">
      <alignment horizontal="left" vertical="center" wrapText="1"/>
    </xf>
    <xf numFmtId="3" fontId="29" fillId="24" borderId="10" xfId="0" applyNumberFormat="1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justify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/>
    </xf>
    <xf numFmtId="0" fontId="25" fillId="25" borderId="10" xfId="0" applyFont="1" applyFill="1" applyBorder="1" applyAlignment="1">
      <alignment horizontal="justify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2"/>
  <sheetViews>
    <sheetView tabSelected="1" zoomScale="71" zoomScaleNormal="71" zoomScaleSheetLayoutView="70" zoomScalePageLayoutView="0" workbookViewId="0" topLeftCell="A31">
      <selection activeCell="Q36" sqref="Q36"/>
    </sheetView>
  </sheetViews>
  <sheetFormatPr defaultColWidth="8.875" defaultRowHeight="12.75"/>
  <cols>
    <col min="1" max="1" width="16.625" style="1" customWidth="1"/>
    <col min="2" max="2" width="74.125" style="2" customWidth="1"/>
    <col min="3" max="3" width="16.625" style="3" hidden="1" customWidth="1"/>
    <col min="4" max="4" width="17.00390625" style="3" hidden="1" customWidth="1"/>
    <col min="5" max="5" width="17.25390625" style="3" hidden="1" customWidth="1"/>
    <col min="6" max="6" width="14.125" style="3" hidden="1" customWidth="1"/>
    <col min="7" max="7" width="23.375" style="3" customWidth="1"/>
    <col min="8" max="8" width="16.75390625" style="3" hidden="1" customWidth="1"/>
    <col min="9" max="9" width="16.875" style="3" hidden="1" customWidth="1"/>
    <col min="10" max="11" width="14.125" style="3" hidden="1" customWidth="1"/>
    <col min="12" max="12" width="14.75390625" style="3" hidden="1" customWidth="1"/>
    <col min="13" max="13" width="14.625" style="3" hidden="1" customWidth="1"/>
    <col min="14" max="14" width="14.125" style="3" hidden="1" customWidth="1"/>
    <col min="15" max="15" width="16.25390625" style="3" hidden="1" customWidth="1"/>
    <col min="16" max="16" width="14.375" style="3" hidden="1" customWidth="1"/>
    <col min="17" max="17" width="22.375" style="2" customWidth="1"/>
    <col min="18" max="18" width="14.75390625" style="2" customWidth="1"/>
    <col min="19" max="20" width="8.875" style="2" hidden="1" customWidth="1"/>
    <col min="21" max="21" width="17.125" style="2" customWidth="1"/>
    <col min="22" max="24" width="8.875" style="2" hidden="1" customWidth="1"/>
    <col min="25" max="16384" width="8.875" style="2" customWidth="1"/>
  </cols>
  <sheetData>
    <row r="1" spans="1:18" s="11" customFormat="1" ht="22.5" customHeight="1">
      <c r="A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11">
        <v>18</v>
      </c>
    </row>
    <row r="2" spans="1:18" s="11" customFormat="1" ht="34.5" customHeight="1">
      <c r="A2" s="69" t="s">
        <v>54</v>
      </c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</row>
    <row r="3" spans="1:18" s="11" customFormat="1" ht="27" customHeight="1">
      <c r="A3" s="13"/>
      <c r="B3" s="14"/>
      <c r="C3" s="1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6" t="s">
        <v>15</v>
      </c>
    </row>
    <row r="4" spans="1:18" s="11" customFormat="1" ht="99.75" customHeight="1">
      <c r="A4" s="17" t="s">
        <v>16</v>
      </c>
      <c r="B4" s="17" t="s">
        <v>0</v>
      </c>
      <c r="C4" s="18" t="s">
        <v>13</v>
      </c>
      <c r="D4" s="19" t="s">
        <v>1</v>
      </c>
      <c r="E4" s="19" t="s">
        <v>2</v>
      </c>
      <c r="F4" s="19" t="s">
        <v>3</v>
      </c>
      <c r="G4" s="20" t="s">
        <v>58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9</v>
      </c>
      <c r="N4" s="20" t="s">
        <v>12</v>
      </c>
      <c r="O4" s="20" t="s">
        <v>10</v>
      </c>
      <c r="P4" s="20" t="s">
        <v>11</v>
      </c>
      <c r="Q4" s="21" t="s">
        <v>55</v>
      </c>
      <c r="R4" s="21" t="s">
        <v>14</v>
      </c>
    </row>
    <row r="5" spans="1:18" s="11" customFormat="1" ht="37.5" customHeight="1">
      <c r="A5" s="60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11" customFormat="1" ht="40.5" customHeight="1">
      <c r="A6" s="17">
        <v>3131</v>
      </c>
      <c r="B6" s="26" t="s">
        <v>34</v>
      </c>
      <c r="C6" s="31"/>
      <c r="D6" s="31"/>
      <c r="E6" s="31"/>
      <c r="F6" s="31"/>
      <c r="G6" s="40">
        <f>89000-8500</f>
        <v>80500</v>
      </c>
      <c r="H6" s="25"/>
      <c r="I6" s="25"/>
      <c r="J6" s="25"/>
      <c r="K6" s="25"/>
      <c r="L6" s="25"/>
      <c r="M6" s="25"/>
      <c r="N6" s="25"/>
      <c r="O6" s="25"/>
      <c r="P6" s="25"/>
      <c r="Q6" s="40">
        <v>80500</v>
      </c>
      <c r="R6" s="40">
        <f aca="true" t="shared" si="0" ref="R6:R15">Q6*100/G6</f>
        <v>100</v>
      </c>
    </row>
    <row r="7" spans="1:18" s="11" customFormat="1" ht="30.75" customHeight="1">
      <c r="A7" s="28"/>
      <c r="B7" s="61" t="s">
        <v>18</v>
      </c>
      <c r="C7" s="61"/>
      <c r="D7" s="29"/>
      <c r="E7" s="29"/>
      <c r="F7" s="29"/>
      <c r="G7" s="55">
        <f>SUM(G6:G6)</f>
        <v>80500</v>
      </c>
      <c r="H7" s="30"/>
      <c r="I7" s="30"/>
      <c r="J7" s="30"/>
      <c r="K7" s="30"/>
      <c r="L7" s="30"/>
      <c r="M7" s="30"/>
      <c r="N7" s="30"/>
      <c r="O7" s="30"/>
      <c r="P7" s="30"/>
      <c r="Q7" s="30">
        <f>SUM(Q6:Q6)</f>
        <v>80500</v>
      </c>
      <c r="R7" s="25">
        <f t="shared" si="0"/>
        <v>100</v>
      </c>
    </row>
    <row r="8" spans="1:18" s="11" customFormat="1" ht="45.75" customHeight="1">
      <c r="A8" s="60" t="s">
        <v>28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11" customFormat="1" ht="45.75" customHeight="1">
      <c r="A9" s="17">
        <v>3110</v>
      </c>
      <c r="B9" s="24" t="s">
        <v>29</v>
      </c>
      <c r="C9" s="27"/>
      <c r="D9" s="29"/>
      <c r="E9" s="29"/>
      <c r="F9" s="29"/>
      <c r="G9" s="29">
        <f>233200+149000-12120+300000</f>
        <v>670080</v>
      </c>
      <c r="H9" s="30"/>
      <c r="I9" s="30"/>
      <c r="J9" s="30"/>
      <c r="K9" s="30"/>
      <c r="L9" s="30"/>
      <c r="M9" s="30"/>
      <c r="N9" s="30"/>
      <c r="O9" s="30"/>
      <c r="P9" s="30"/>
      <c r="Q9" s="34">
        <f>97600+49600+98680</f>
        <v>245880</v>
      </c>
      <c r="R9" s="40">
        <f t="shared" si="0"/>
        <v>36.69412607449857</v>
      </c>
    </row>
    <row r="10" spans="1:26" s="11" customFormat="1" ht="45.75" customHeight="1">
      <c r="A10" s="17">
        <v>3110</v>
      </c>
      <c r="B10" s="24" t="s">
        <v>30</v>
      </c>
      <c r="C10" s="27"/>
      <c r="D10" s="29"/>
      <c r="E10" s="29"/>
      <c r="F10" s="29"/>
      <c r="G10" s="29">
        <f>180000-30000-40039</f>
        <v>109961</v>
      </c>
      <c r="H10" s="30"/>
      <c r="I10" s="30"/>
      <c r="J10" s="30"/>
      <c r="K10" s="30"/>
      <c r="L10" s="30"/>
      <c r="M10" s="30"/>
      <c r="N10" s="30"/>
      <c r="O10" s="30"/>
      <c r="P10" s="30"/>
      <c r="Q10" s="34">
        <v>109960.8</v>
      </c>
      <c r="R10" s="40">
        <f t="shared" si="0"/>
        <v>99.99981811733251</v>
      </c>
      <c r="Z10" s="11" t="s">
        <v>17</v>
      </c>
    </row>
    <row r="11" spans="1:18" s="11" customFormat="1" ht="45.75" customHeight="1">
      <c r="A11" s="17">
        <v>3110</v>
      </c>
      <c r="B11" s="49" t="s">
        <v>56</v>
      </c>
      <c r="C11" s="27"/>
      <c r="D11" s="29"/>
      <c r="E11" s="29"/>
      <c r="F11" s="29"/>
      <c r="G11" s="29">
        <v>49000</v>
      </c>
      <c r="H11" s="30"/>
      <c r="I11" s="30"/>
      <c r="J11" s="30"/>
      <c r="K11" s="30"/>
      <c r="L11" s="30"/>
      <c r="M11" s="30"/>
      <c r="N11" s="30"/>
      <c r="O11" s="30"/>
      <c r="P11" s="30"/>
      <c r="Q11" s="34">
        <v>49000</v>
      </c>
      <c r="R11" s="40">
        <f t="shared" si="0"/>
        <v>100</v>
      </c>
    </row>
    <row r="12" spans="1:18" s="11" customFormat="1" ht="45.75" customHeight="1">
      <c r="A12" s="17">
        <v>3210</v>
      </c>
      <c r="B12" s="43" t="s">
        <v>31</v>
      </c>
      <c r="C12" s="27"/>
      <c r="D12" s="29"/>
      <c r="E12" s="29"/>
      <c r="F12" s="29"/>
      <c r="G12" s="29">
        <f>205000-97745</f>
        <v>107255</v>
      </c>
      <c r="H12" s="30"/>
      <c r="I12" s="30"/>
      <c r="J12" s="30"/>
      <c r="K12" s="30"/>
      <c r="L12" s="30"/>
      <c r="M12" s="30"/>
      <c r="N12" s="30"/>
      <c r="O12" s="30"/>
      <c r="P12" s="30"/>
      <c r="Q12" s="52">
        <v>107254.8</v>
      </c>
      <c r="R12" s="40">
        <f t="shared" si="0"/>
        <v>99.99981352850683</v>
      </c>
    </row>
    <row r="13" spans="1:18" s="11" customFormat="1" ht="45.75" customHeight="1">
      <c r="A13" s="17">
        <v>3210</v>
      </c>
      <c r="B13" s="43" t="s">
        <v>32</v>
      </c>
      <c r="C13" s="27"/>
      <c r="D13" s="29"/>
      <c r="E13" s="29"/>
      <c r="F13" s="29"/>
      <c r="G13" s="29">
        <f>280000-1400</f>
        <v>278600</v>
      </c>
      <c r="H13" s="30"/>
      <c r="I13" s="30"/>
      <c r="J13" s="30"/>
      <c r="K13" s="30"/>
      <c r="L13" s="30"/>
      <c r="M13" s="30"/>
      <c r="N13" s="30"/>
      <c r="O13" s="30"/>
      <c r="P13" s="30"/>
      <c r="Q13" s="53">
        <v>278600</v>
      </c>
      <c r="R13" s="40">
        <f t="shared" si="0"/>
        <v>100</v>
      </c>
    </row>
    <row r="14" spans="1:18" s="11" customFormat="1" ht="45.75" customHeight="1">
      <c r="A14" s="17">
        <v>3210</v>
      </c>
      <c r="B14" s="44" t="s">
        <v>33</v>
      </c>
      <c r="C14" s="27"/>
      <c r="D14" s="29"/>
      <c r="E14" s="29"/>
      <c r="F14" s="29"/>
      <c r="G14" s="29">
        <f>49000</f>
        <v>49000</v>
      </c>
      <c r="H14" s="30"/>
      <c r="I14" s="30"/>
      <c r="J14" s="30"/>
      <c r="K14" s="30"/>
      <c r="L14" s="30"/>
      <c r="M14" s="30"/>
      <c r="N14" s="30"/>
      <c r="O14" s="30"/>
      <c r="P14" s="30"/>
      <c r="Q14" s="53">
        <v>48750</v>
      </c>
      <c r="R14" s="40">
        <f t="shared" si="0"/>
        <v>99.48979591836735</v>
      </c>
    </row>
    <row r="15" spans="1:18" s="11" customFormat="1" ht="45.75" customHeight="1">
      <c r="A15" s="28"/>
      <c r="B15" s="61" t="s">
        <v>18</v>
      </c>
      <c r="C15" s="61"/>
      <c r="D15" s="29"/>
      <c r="E15" s="29"/>
      <c r="F15" s="29"/>
      <c r="G15" s="55">
        <f>SUM(G9:G14)</f>
        <v>1263896</v>
      </c>
      <c r="H15" s="30"/>
      <c r="I15" s="30"/>
      <c r="J15" s="30"/>
      <c r="K15" s="30"/>
      <c r="L15" s="30"/>
      <c r="M15" s="30"/>
      <c r="N15" s="30"/>
      <c r="O15" s="30"/>
      <c r="P15" s="30"/>
      <c r="Q15" s="45">
        <f>SUM(Q9:Q14)</f>
        <v>839445.6</v>
      </c>
      <c r="R15" s="25">
        <f t="shared" si="0"/>
        <v>66.4173001576079</v>
      </c>
    </row>
    <row r="16" spans="1:18" s="11" customFormat="1" ht="49.5" customHeight="1">
      <c r="A16" s="73" t="s">
        <v>19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25" s="11" customFormat="1" ht="135.75" customHeight="1">
      <c r="A17" s="23">
        <v>3121</v>
      </c>
      <c r="B17" s="32" t="s">
        <v>66</v>
      </c>
      <c r="C17" s="27"/>
      <c r="D17" s="29"/>
      <c r="E17" s="29"/>
      <c r="F17" s="29"/>
      <c r="G17" s="55">
        <v>5156000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5"/>
      <c r="Y17" s="11" t="s">
        <v>17</v>
      </c>
    </row>
    <row r="18" spans="1:18" s="11" customFormat="1" ht="99.75" customHeight="1" hidden="1">
      <c r="A18" s="66" t="s">
        <v>35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s="11" customFormat="1" ht="99.75" customHeight="1" hidden="1">
      <c r="A19" s="23">
        <v>3121</v>
      </c>
      <c r="B19" s="26" t="s">
        <v>36</v>
      </c>
      <c r="C19" s="31"/>
      <c r="D19" s="31"/>
      <c r="E19" s="31"/>
      <c r="F19" s="31"/>
      <c r="G19" s="56">
        <f>217000-217000</f>
        <v>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11" customFormat="1" ht="42.75" customHeight="1" hidden="1">
      <c r="A20" s="66" t="s">
        <v>93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</row>
    <row r="21" spans="1:18" s="11" customFormat="1" ht="53.25" customHeight="1" hidden="1">
      <c r="A21" s="23" t="s">
        <v>94</v>
      </c>
      <c r="B21" s="26" t="s">
        <v>95</v>
      </c>
      <c r="C21" s="31"/>
      <c r="D21" s="31"/>
      <c r="E21" s="31"/>
      <c r="F21" s="31"/>
      <c r="G21" s="56">
        <v>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33" customFormat="1" ht="45.75" customHeight="1">
      <c r="A22" s="60" t="s">
        <v>23</v>
      </c>
      <c r="B22" s="6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s="33" customFormat="1" ht="45.75" customHeight="1">
      <c r="A23" s="17">
        <v>3131</v>
      </c>
      <c r="B23" s="41" t="s">
        <v>57</v>
      </c>
      <c r="C23" s="17"/>
      <c r="D23" s="17"/>
      <c r="E23" s="17"/>
      <c r="F23" s="17"/>
      <c r="G23" s="29">
        <f>100000-50000</f>
        <v>50000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33" customFormat="1" ht="58.5" customHeight="1">
      <c r="A24" s="17">
        <v>3131</v>
      </c>
      <c r="B24" s="46" t="s">
        <v>37</v>
      </c>
      <c r="C24" s="17"/>
      <c r="D24" s="17"/>
      <c r="E24" s="17"/>
      <c r="F24" s="17"/>
      <c r="G24" s="42">
        <f>80000-9140</f>
        <v>70860</v>
      </c>
      <c r="H24" s="29"/>
      <c r="I24" s="29"/>
      <c r="J24" s="29"/>
      <c r="K24" s="29"/>
      <c r="L24" s="29"/>
      <c r="M24" s="29"/>
      <c r="N24" s="29"/>
      <c r="O24" s="29"/>
      <c r="P24" s="29"/>
      <c r="Q24" s="34">
        <f>68404.04+759.08+1696.84</f>
        <v>70859.95999999999</v>
      </c>
      <c r="R24" s="40">
        <f>Q24*100/G24</f>
        <v>99.99994355066326</v>
      </c>
    </row>
    <row r="25" spans="1:18" s="33" customFormat="1" ht="73.5" customHeight="1">
      <c r="A25" s="17">
        <v>3131</v>
      </c>
      <c r="B25" s="46" t="s">
        <v>38</v>
      </c>
      <c r="C25" s="17"/>
      <c r="D25" s="17"/>
      <c r="E25" s="17"/>
      <c r="F25" s="17"/>
      <c r="G25" s="42">
        <v>106800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0"/>
    </row>
    <row r="26" spans="1:18" s="33" customFormat="1" ht="69.75" customHeight="1">
      <c r="A26" s="17">
        <v>3131</v>
      </c>
      <c r="B26" s="46" t="s">
        <v>39</v>
      </c>
      <c r="C26" s="17"/>
      <c r="D26" s="17"/>
      <c r="E26" s="17"/>
      <c r="F26" s="17"/>
      <c r="G26" s="42">
        <f>285429-280429</f>
        <v>5000</v>
      </c>
      <c r="H26" s="29"/>
      <c r="I26" s="29"/>
      <c r="J26" s="29"/>
      <c r="K26" s="29"/>
      <c r="L26" s="29"/>
      <c r="M26" s="29"/>
      <c r="N26" s="29"/>
      <c r="O26" s="29"/>
      <c r="P26" s="29"/>
      <c r="Q26" s="34">
        <v>4999.47</v>
      </c>
      <c r="R26" s="40">
        <f>Q26*100/G26</f>
        <v>99.9894</v>
      </c>
    </row>
    <row r="27" spans="1:18" s="33" customFormat="1" ht="65.25" customHeight="1">
      <c r="A27" s="17">
        <v>3131</v>
      </c>
      <c r="B27" s="46" t="s">
        <v>40</v>
      </c>
      <c r="C27" s="17"/>
      <c r="D27" s="17"/>
      <c r="E27" s="17"/>
      <c r="F27" s="17"/>
      <c r="G27" s="42">
        <v>315051</v>
      </c>
      <c r="H27" s="29"/>
      <c r="I27" s="29"/>
      <c r="J27" s="29"/>
      <c r="K27" s="29"/>
      <c r="L27" s="29"/>
      <c r="M27" s="29"/>
      <c r="N27" s="29"/>
      <c r="O27" s="29"/>
      <c r="P27" s="29"/>
      <c r="Q27" s="51">
        <f>9999.47+142345.82+2842.1+1913.47-2532.22</f>
        <v>154568.64</v>
      </c>
      <c r="R27" s="40">
        <f>Q27*100/G27</f>
        <v>49.06146623879944</v>
      </c>
    </row>
    <row r="28" spans="1:18" s="33" customFormat="1" ht="65.25" customHeight="1">
      <c r="A28" s="17">
        <v>3131</v>
      </c>
      <c r="B28" s="46" t="s">
        <v>59</v>
      </c>
      <c r="C28" s="17"/>
      <c r="D28" s="17"/>
      <c r="E28" s="17"/>
      <c r="F28" s="17"/>
      <c r="G28" s="42">
        <f>1275000-500000</f>
        <v>775000</v>
      </c>
      <c r="H28" s="29"/>
      <c r="I28" s="29"/>
      <c r="J28" s="29"/>
      <c r="K28" s="29"/>
      <c r="L28" s="29"/>
      <c r="M28" s="29"/>
      <c r="N28" s="29"/>
      <c r="O28" s="29"/>
      <c r="P28" s="29"/>
      <c r="Q28" s="50"/>
      <c r="R28" s="40"/>
    </row>
    <row r="29" spans="1:18" s="33" customFormat="1" ht="53.25" customHeight="1">
      <c r="A29" s="17">
        <v>3131</v>
      </c>
      <c r="B29" s="47" t="s">
        <v>60</v>
      </c>
      <c r="C29" s="17"/>
      <c r="D29" s="17"/>
      <c r="E29" s="17"/>
      <c r="F29" s="17"/>
      <c r="G29" s="29">
        <v>225000</v>
      </c>
      <c r="H29" s="29"/>
      <c r="I29" s="29"/>
      <c r="J29" s="29"/>
      <c r="K29" s="29"/>
      <c r="L29" s="29"/>
      <c r="M29" s="29"/>
      <c r="N29" s="29"/>
      <c r="O29" s="29"/>
      <c r="P29" s="29"/>
      <c r="Q29" s="29">
        <f>19998+8029.47</f>
        <v>28027.47</v>
      </c>
      <c r="R29" s="40">
        <f>Q29*100/G29</f>
        <v>12.456653333333334</v>
      </c>
    </row>
    <row r="30" spans="1:18" s="33" customFormat="1" ht="75" customHeight="1">
      <c r="A30" s="17">
        <v>3131</v>
      </c>
      <c r="B30" s="47" t="s">
        <v>61</v>
      </c>
      <c r="C30" s="17"/>
      <c r="D30" s="17"/>
      <c r="E30" s="17"/>
      <c r="F30" s="17"/>
      <c r="G30" s="34">
        <v>762251.54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0"/>
    </row>
    <row r="31" spans="1:21" s="33" customFormat="1" ht="89.25" customHeight="1">
      <c r="A31" s="17">
        <v>3131</v>
      </c>
      <c r="B31" s="47" t="s">
        <v>62</v>
      </c>
      <c r="C31" s="17"/>
      <c r="D31" s="17"/>
      <c r="E31" s="17"/>
      <c r="F31" s="17"/>
      <c r="G31" s="29">
        <f>1230000-42251.54</f>
        <v>1187748.46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0"/>
      <c r="U31" s="58"/>
    </row>
    <row r="32" spans="1:18" s="33" customFormat="1" ht="63.75" customHeight="1">
      <c r="A32" s="17">
        <v>3132</v>
      </c>
      <c r="B32" s="47" t="s">
        <v>63</v>
      </c>
      <c r="C32" s="17"/>
      <c r="D32" s="17"/>
      <c r="E32" s="17"/>
      <c r="F32" s="17"/>
      <c r="G32" s="29">
        <v>1235073</v>
      </c>
      <c r="H32" s="29"/>
      <c r="I32" s="29"/>
      <c r="J32" s="29"/>
      <c r="K32" s="29"/>
      <c r="L32" s="29"/>
      <c r="M32" s="29"/>
      <c r="N32" s="29"/>
      <c r="O32" s="29"/>
      <c r="P32" s="29"/>
      <c r="Q32" s="29">
        <v>49980</v>
      </c>
      <c r="R32" s="40">
        <f>Q32*100/G32</f>
        <v>4.046724363661095</v>
      </c>
    </row>
    <row r="33" spans="1:18" s="33" customFormat="1" ht="66.75" customHeight="1">
      <c r="A33" s="17">
        <v>3142</v>
      </c>
      <c r="B33" s="48" t="s">
        <v>64</v>
      </c>
      <c r="C33" s="17"/>
      <c r="D33" s="17"/>
      <c r="E33" s="17"/>
      <c r="F33" s="17"/>
      <c r="G33" s="29">
        <f>50000</f>
        <v>50000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0"/>
    </row>
    <row r="34" spans="1:18" s="33" customFormat="1" ht="55.5" customHeight="1">
      <c r="A34" s="17">
        <v>3142</v>
      </c>
      <c r="B34" s="41" t="s">
        <v>65</v>
      </c>
      <c r="C34" s="17"/>
      <c r="D34" s="17"/>
      <c r="E34" s="17"/>
      <c r="F34" s="17"/>
      <c r="G34" s="34">
        <f>500000-3256.37</f>
        <v>496743.63</v>
      </c>
      <c r="H34" s="29"/>
      <c r="I34" s="29"/>
      <c r="J34" s="29"/>
      <c r="K34" s="29"/>
      <c r="L34" s="29"/>
      <c r="M34" s="29"/>
      <c r="N34" s="29"/>
      <c r="O34" s="29"/>
      <c r="P34" s="29"/>
      <c r="Q34" s="34">
        <f>250077.28+246666.35</f>
        <v>496743.63</v>
      </c>
      <c r="R34" s="40">
        <f>Q34*100/G34</f>
        <v>100</v>
      </c>
    </row>
    <row r="35" spans="1:18" s="33" customFormat="1" ht="46.5" customHeight="1">
      <c r="A35" s="17">
        <v>3122</v>
      </c>
      <c r="B35" s="41" t="s">
        <v>41</v>
      </c>
      <c r="C35" s="17"/>
      <c r="D35" s="17"/>
      <c r="E35" s="17"/>
      <c r="F35" s="17"/>
      <c r="G35" s="29">
        <f>1412000-49000-117500</f>
        <v>1245500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0"/>
    </row>
    <row r="36" spans="1:18" s="33" customFormat="1" ht="28.5" customHeight="1">
      <c r="A36" s="22"/>
      <c r="B36" s="61" t="s">
        <v>18</v>
      </c>
      <c r="C36" s="61"/>
      <c r="D36" s="17"/>
      <c r="E36" s="17"/>
      <c r="F36" s="17"/>
      <c r="G36" s="57">
        <f>SUM(G23:G35)</f>
        <v>6525027.63</v>
      </c>
      <c r="H36" s="29"/>
      <c r="I36" s="29"/>
      <c r="J36" s="29"/>
      <c r="K36" s="29"/>
      <c r="L36" s="29"/>
      <c r="M36" s="29"/>
      <c r="N36" s="29"/>
      <c r="O36" s="29"/>
      <c r="P36" s="29"/>
      <c r="Q36" s="28">
        <f>SUM(Q23:Q35)</f>
        <v>805179.17</v>
      </c>
      <c r="R36" s="25">
        <f>Q36*100/G36</f>
        <v>12.339858398423365</v>
      </c>
    </row>
    <row r="37" spans="1:18" s="33" customFormat="1" ht="55.5" customHeight="1">
      <c r="A37" s="22"/>
      <c r="B37" s="63" t="s">
        <v>42</v>
      </c>
      <c r="C37" s="64"/>
      <c r="D37" s="65"/>
      <c r="E37" s="17"/>
      <c r="F37" s="17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5"/>
    </row>
    <row r="38" spans="1:18" s="33" customFormat="1" ht="50.25" customHeight="1">
      <c r="A38" s="17">
        <v>3142</v>
      </c>
      <c r="B38" s="32" t="s">
        <v>43</v>
      </c>
      <c r="C38" s="27"/>
      <c r="D38" s="17"/>
      <c r="E38" s="17"/>
      <c r="F38" s="17"/>
      <c r="G38" s="29">
        <f>269000-1930</f>
        <v>267070</v>
      </c>
      <c r="H38" s="29"/>
      <c r="I38" s="29"/>
      <c r="J38" s="29"/>
      <c r="K38" s="29"/>
      <c r="L38" s="29"/>
      <c r="M38" s="29"/>
      <c r="N38" s="29"/>
      <c r="O38" s="29"/>
      <c r="P38" s="29"/>
      <c r="Q38" s="34">
        <v>267069.94</v>
      </c>
      <c r="R38" s="40">
        <f>Q38*100/G38</f>
        <v>99.99997753397986</v>
      </c>
    </row>
    <row r="39" spans="1:18" s="33" customFormat="1" ht="28.5" customHeight="1">
      <c r="A39" s="22"/>
      <c r="B39" s="61" t="s">
        <v>18</v>
      </c>
      <c r="C39" s="61"/>
      <c r="D39" s="17"/>
      <c r="E39" s="17"/>
      <c r="F39" s="17"/>
      <c r="G39" s="55">
        <f>SUM(G38)</f>
        <v>267070</v>
      </c>
      <c r="H39" s="30"/>
      <c r="I39" s="30"/>
      <c r="J39" s="30"/>
      <c r="K39" s="30"/>
      <c r="L39" s="30"/>
      <c r="M39" s="30"/>
      <c r="N39" s="30"/>
      <c r="O39" s="30"/>
      <c r="P39" s="30"/>
      <c r="Q39" s="28">
        <f>SUM(Q38)</f>
        <v>267069.94</v>
      </c>
      <c r="R39" s="25">
        <f>Q39*100/G39</f>
        <v>99.99997753397986</v>
      </c>
    </row>
    <row r="40" spans="1:18" s="33" customFormat="1" ht="18.75">
      <c r="A40" s="60" t="s">
        <v>27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s="33" customFormat="1" ht="40.5" customHeight="1">
      <c r="A41" s="17">
        <v>3132</v>
      </c>
      <c r="B41" s="26" t="s">
        <v>25</v>
      </c>
      <c r="C41" s="34"/>
      <c r="D41" s="34"/>
      <c r="E41" s="34"/>
      <c r="F41" s="35"/>
      <c r="G41" s="29">
        <f>540310-4741</f>
        <v>535569</v>
      </c>
      <c r="H41" s="40"/>
      <c r="I41" s="40"/>
      <c r="J41" s="40"/>
      <c r="K41" s="40"/>
      <c r="L41" s="40"/>
      <c r="M41" s="40"/>
      <c r="N41" s="40"/>
      <c r="O41" s="40"/>
      <c r="P41" s="40"/>
      <c r="Q41" s="42">
        <f>146521.39+389048.06</f>
        <v>535569.45</v>
      </c>
      <c r="R41" s="40">
        <f>Q41*100/G41</f>
        <v>100.00008402278696</v>
      </c>
    </row>
    <row r="42" spans="1:18" s="33" customFormat="1" ht="40.5" customHeight="1">
      <c r="A42" s="17">
        <v>3132</v>
      </c>
      <c r="B42" s="26" t="s">
        <v>44</v>
      </c>
      <c r="C42" s="34"/>
      <c r="D42" s="34"/>
      <c r="E42" s="34"/>
      <c r="F42" s="35"/>
      <c r="G42" s="29">
        <f>269000+1193139+4043395+1176730</f>
        <v>6682264</v>
      </c>
      <c r="H42" s="40"/>
      <c r="I42" s="40"/>
      <c r="J42" s="40"/>
      <c r="K42" s="40"/>
      <c r="L42" s="40"/>
      <c r="M42" s="40"/>
      <c r="N42" s="40"/>
      <c r="O42" s="40"/>
      <c r="P42" s="40"/>
      <c r="Q42" s="42">
        <f>245103+664919.03+8340.83+2288427.72+29658.17+2605741.69+811061.44</f>
        <v>6653251.879999999</v>
      </c>
      <c r="R42" s="40">
        <f>Q42*100/G42</f>
        <v>99.56583397483246</v>
      </c>
    </row>
    <row r="43" spans="1:18" s="33" customFormat="1" ht="40.5" customHeight="1">
      <c r="A43" s="17">
        <v>3132</v>
      </c>
      <c r="B43" s="26" t="s">
        <v>67</v>
      </c>
      <c r="C43" s="34"/>
      <c r="D43" s="34"/>
      <c r="E43" s="34"/>
      <c r="F43" s="35"/>
      <c r="G43" s="29">
        <f>1168828-385</f>
        <v>1168443</v>
      </c>
      <c r="H43" s="40"/>
      <c r="I43" s="40"/>
      <c r="J43" s="40"/>
      <c r="K43" s="40"/>
      <c r="L43" s="40"/>
      <c r="M43" s="40"/>
      <c r="N43" s="40"/>
      <c r="O43" s="40"/>
      <c r="P43" s="40"/>
      <c r="Q43" s="42">
        <f>539616.19+621486.14+7341.07</f>
        <v>1168443.4000000001</v>
      </c>
      <c r="R43" s="40">
        <f>Q43*100/G43</f>
        <v>100.00003423359121</v>
      </c>
    </row>
    <row r="44" spans="1:18" s="33" customFormat="1" ht="40.5" customHeight="1">
      <c r="A44" s="17">
        <v>3132</v>
      </c>
      <c r="B44" s="26" t="s">
        <v>68</v>
      </c>
      <c r="C44" s="34"/>
      <c r="D44" s="34"/>
      <c r="E44" s="34"/>
      <c r="F44" s="35"/>
      <c r="G44" s="29">
        <f>49000+450900-450000</f>
        <v>49900</v>
      </c>
      <c r="H44" s="40"/>
      <c r="I44" s="40"/>
      <c r="J44" s="40"/>
      <c r="K44" s="40"/>
      <c r="L44" s="40"/>
      <c r="M44" s="40"/>
      <c r="N44" s="40"/>
      <c r="O44" s="40"/>
      <c r="P44" s="40"/>
      <c r="Q44" s="42"/>
      <c r="R44" s="40"/>
    </row>
    <row r="45" spans="1:18" s="33" customFormat="1" ht="40.5" customHeight="1">
      <c r="A45" s="17">
        <v>3142</v>
      </c>
      <c r="B45" s="26" t="s">
        <v>45</v>
      </c>
      <c r="C45" s="34"/>
      <c r="D45" s="34"/>
      <c r="E45" s="34"/>
      <c r="F45" s="35"/>
      <c r="G45" s="29">
        <v>549000</v>
      </c>
      <c r="H45" s="40"/>
      <c r="I45" s="40"/>
      <c r="J45" s="40"/>
      <c r="K45" s="40"/>
      <c r="L45" s="40"/>
      <c r="M45" s="40"/>
      <c r="N45" s="40"/>
      <c r="O45" s="40"/>
      <c r="P45" s="40"/>
      <c r="Q45" s="42"/>
      <c r="R45" s="40"/>
    </row>
    <row r="46" spans="1:18" s="33" customFormat="1" ht="18.75">
      <c r="A46" s="17"/>
      <c r="B46" s="61" t="s">
        <v>18</v>
      </c>
      <c r="C46" s="61"/>
      <c r="D46" s="34"/>
      <c r="E46" s="34"/>
      <c r="F46" s="35"/>
      <c r="G46" s="55">
        <f>SUM(G41:G45)</f>
        <v>8985176</v>
      </c>
      <c r="H46" s="25"/>
      <c r="I46" s="25"/>
      <c r="J46" s="25"/>
      <c r="K46" s="25"/>
      <c r="L46" s="25"/>
      <c r="M46" s="25"/>
      <c r="N46" s="25"/>
      <c r="O46" s="25"/>
      <c r="P46" s="25"/>
      <c r="Q46" s="28">
        <f>SUM(Q41:Q45)</f>
        <v>8357264.7299999995</v>
      </c>
      <c r="R46" s="25">
        <f>Q46*100/G46</f>
        <v>93.01169760058123</v>
      </c>
    </row>
    <row r="47" spans="1:18" s="33" customFormat="1" ht="51.75" customHeight="1">
      <c r="A47" s="60" t="s">
        <v>85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18" s="33" customFormat="1" ht="40.5" customHeight="1">
      <c r="A48" s="17">
        <v>3132</v>
      </c>
      <c r="B48" s="32" t="s">
        <v>44</v>
      </c>
      <c r="C48" s="27"/>
      <c r="D48" s="34"/>
      <c r="E48" s="34"/>
      <c r="F48" s="35"/>
      <c r="G48" s="55">
        <v>131000</v>
      </c>
      <c r="H48" s="25"/>
      <c r="I48" s="25"/>
      <c r="J48" s="25"/>
      <c r="K48" s="25"/>
      <c r="L48" s="25"/>
      <c r="M48" s="25"/>
      <c r="N48" s="25"/>
      <c r="O48" s="25"/>
      <c r="P48" s="25"/>
      <c r="Q48" s="28">
        <v>131000</v>
      </c>
      <c r="R48" s="40">
        <f>Q48*100/G48</f>
        <v>100</v>
      </c>
    </row>
    <row r="49" spans="1:18" s="33" customFormat="1" ht="43.5" customHeight="1">
      <c r="A49" s="60" t="s">
        <v>86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s="33" customFormat="1" ht="66" customHeight="1">
      <c r="A50" s="17">
        <v>3142</v>
      </c>
      <c r="B50" s="32" t="s">
        <v>87</v>
      </c>
      <c r="C50" s="27"/>
      <c r="D50" s="34"/>
      <c r="E50" s="34"/>
      <c r="F50" s="35"/>
      <c r="G50" s="55">
        <v>49000</v>
      </c>
      <c r="H50" s="25"/>
      <c r="I50" s="25"/>
      <c r="J50" s="25"/>
      <c r="K50" s="25"/>
      <c r="L50" s="25"/>
      <c r="M50" s="25"/>
      <c r="N50" s="25"/>
      <c r="O50" s="25"/>
      <c r="P50" s="25"/>
      <c r="Q50" s="28"/>
      <c r="R50" s="25"/>
    </row>
    <row r="51" spans="1:18" s="33" customFormat="1" ht="44.25" customHeight="1">
      <c r="A51" s="60" t="s">
        <v>26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s="33" customFormat="1" ht="69" customHeight="1">
      <c r="A52" s="17">
        <v>3132</v>
      </c>
      <c r="B52" s="26" t="s">
        <v>69</v>
      </c>
      <c r="C52" s="22"/>
      <c r="D52" s="22"/>
      <c r="E52" s="22"/>
      <c r="F52" s="22"/>
      <c r="G52" s="29">
        <f>350000</f>
        <v>350000</v>
      </c>
      <c r="H52" s="22"/>
      <c r="I52" s="22"/>
      <c r="J52" s="22"/>
      <c r="K52" s="22"/>
      <c r="L52" s="22"/>
      <c r="M52" s="22"/>
      <c r="N52" s="22"/>
      <c r="O52" s="22"/>
      <c r="P52" s="22"/>
      <c r="Q52" s="17">
        <f>151331.18+2266.65+181756.3</f>
        <v>335354.13</v>
      </c>
      <c r="R52" s="40">
        <f>Q52*100/G52</f>
        <v>95.81546571428571</v>
      </c>
    </row>
    <row r="53" spans="1:18" s="33" customFormat="1" ht="44.25" customHeight="1">
      <c r="A53" s="17">
        <v>3132</v>
      </c>
      <c r="B53" s="54" t="s">
        <v>46</v>
      </c>
      <c r="C53" s="22"/>
      <c r="D53" s="22"/>
      <c r="E53" s="22"/>
      <c r="F53" s="22"/>
      <c r="G53" s="29">
        <f>961632-2319</f>
        <v>959313</v>
      </c>
      <c r="H53" s="22"/>
      <c r="I53" s="22"/>
      <c r="J53" s="22"/>
      <c r="K53" s="22"/>
      <c r="L53" s="22"/>
      <c r="M53" s="22"/>
      <c r="N53" s="22"/>
      <c r="O53" s="22"/>
      <c r="P53" s="22"/>
      <c r="Q53" s="17">
        <v>959312.62</v>
      </c>
      <c r="R53" s="40">
        <f>Q53*100/G53</f>
        <v>99.99996038831956</v>
      </c>
    </row>
    <row r="54" spans="1:18" s="33" customFormat="1" ht="37.5">
      <c r="A54" s="17">
        <v>3132</v>
      </c>
      <c r="B54" s="54" t="s">
        <v>47</v>
      </c>
      <c r="C54" s="27"/>
      <c r="D54" s="34"/>
      <c r="E54" s="34"/>
      <c r="F54" s="35"/>
      <c r="G54" s="29">
        <f>928724-489</f>
        <v>928235</v>
      </c>
      <c r="H54" s="40"/>
      <c r="I54" s="40"/>
      <c r="J54" s="40"/>
      <c r="K54" s="40"/>
      <c r="L54" s="40"/>
      <c r="M54" s="40"/>
      <c r="N54" s="40"/>
      <c r="O54" s="40"/>
      <c r="P54" s="40"/>
      <c r="Q54" s="17">
        <v>898510.55</v>
      </c>
      <c r="R54" s="40">
        <f>Q54*100/G54</f>
        <v>96.79774518306247</v>
      </c>
    </row>
    <row r="55" spans="1:18" s="33" customFormat="1" ht="37.5">
      <c r="A55" s="17">
        <v>3132</v>
      </c>
      <c r="B55" s="54" t="s">
        <v>48</v>
      </c>
      <c r="C55" s="27"/>
      <c r="D55" s="34"/>
      <c r="E55" s="34"/>
      <c r="F55" s="35"/>
      <c r="G55" s="29">
        <f>973752-8014-0.18</f>
        <v>965737.82</v>
      </c>
      <c r="H55" s="40"/>
      <c r="I55" s="40"/>
      <c r="J55" s="40"/>
      <c r="K55" s="40"/>
      <c r="L55" s="40"/>
      <c r="M55" s="40"/>
      <c r="N55" s="40"/>
      <c r="O55" s="40"/>
      <c r="P55" s="40"/>
      <c r="Q55" s="17">
        <f>616013.66+336990.52</f>
        <v>953004.18</v>
      </c>
      <c r="R55" s="40">
        <f>Q55*100/G55</f>
        <v>98.68145994323801</v>
      </c>
    </row>
    <row r="56" spans="1:18" s="33" customFormat="1" ht="37.5">
      <c r="A56" s="17">
        <v>3132</v>
      </c>
      <c r="B56" s="54" t="s">
        <v>70</v>
      </c>
      <c r="C56" s="27"/>
      <c r="D56" s="34"/>
      <c r="E56" s="34"/>
      <c r="F56" s="35"/>
      <c r="G56" s="29">
        <f>121716</f>
        <v>121716</v>
      </c>
      <c r="H56" s="40"/>
      <c r="I56" s="40"/>
      <c r="J56" s="40"/>
      <c r="K56" s="40"/>
      <c r="L56" s="40"/>
      <c r="M56" s="40"/>
      <c r="N56" s="40"/>
      <c r="O56" s="40"/>
      <c r="P56" s="40"/>
      <c r="Q56" s="17"/>
      <c r="R56" s="40"/>
    </row>
    <row r="57" spans="1:18" s="33" customFormat="1" ht="37.5">
      <c r="A57" s="17">
        <v>3132</v>
      </c>
      <c r="B57" s="54" t="s">
        <v>71</v>
      </c>
      <c r="C57" s="27"/>
      <c r="D57" s="34"/>
      <c r="E57" s="34"/>
      <c r="F57" s="35"/>
      <c r="G57" s="29">
        <f>160032-145042</f>
        <v>14990</v>
      </c>
      <c r="H57" s="40"/>
      <c r="I57" s="40"/>
      <c r="J57" s="40"/>
      <c r="K57" s="40"/>
      <c r="L57" s="40"/>
      <c r="M57" s="40"/>
      <c r="N57" s="40"/>
      <c r="O57" s="40"/>
      <c r="P57" s="40"/>
      <c r="Q57" s="17">
        <v>14990</v>
      </c>
      <c r="R57" s="40">
        <f>Q57*100/G57</f>
        <v>100</v>
      </c>
    </row>
    <row r="58" spans="1:18" s="33" customFormat="1" ht="50.25" customHeight="1">
      <c r="A58" s="17">
        <v>3132</v>
      </c>
      <c r="B58" s="24" t="s">
        <v>72</v>
      </c>
      <c r="C58" s="27"/>
      <c r="D58" s="34"/>
      <c r="E58" s="34"/>
      <c r="F58" s="35"/>
      <c r="G58" s="29">
        <f>119690-104700</f>
        <v>14990</v>
      </c>
      <c r="H58" s="40"/>
      <c r="I58" s="40"/>
      <c r="J58" s="40"/>
      <c r="K58" s="40"/>
      <c r="L58" s="40"/>
      <c r="M58" s="40"/>
      <c r="N58" s="40"/>
      <c r="O58" s="40"/>
      <c r="P58" s="40"/>
      <c r="Q58" s="17">
        <v>14990</v>
      </c>
      <c r="R58" s="40">
        <f>Q58*100/G58</f>
        <v>100</v>
      </c>
    </row>
    <row r="59" spans="1:18" s="33" customFormat="1" ht="50.25" customHeight="1">
      <c r="A59" s="17">
        <v>3132</v>
      </c>
      <c r="B59" s="24" t="s">
        <v>73</v>
      </c>
      <c r="C59" s="27"/>
      <c r="D59" s="34"/>
      <c r="E59" s="34"/>
      <c r="F59" s="35"/>
      <c r="G59" s="29">
        <v>10000</v>
      </c>
      <c r="H59" s="40"/>
      <c r="I59" s="40"/>
      <c r="J59" s="40"/>
      <c r="K59" s="40"/>
      <c r="L59" s="40"/>
      <c r="M59" s="40"/>
      <c r="N59" s="40"/>
      <c r="O59" s="40"/>
      <c r="P59" s="40"/>
      <c r="Q59" s="17"/>
      <c r="R59" s="40"/>
    </row>
    <row r="60" spans="1:18" s="33" customFormat="1" ht="50.25" customHeight="1">
      <c r="A60" s="17">
        <v>3132</v>
      </c>
      <c r="B60" s="26" t="s">
        <v>74</v>
      </c>
      <c r="C60" s="27"/>
      <c r="D60" s="34"/>
      <c r="E60" s="34"/>
      <c r="F60" s="35"/>
      <c r="G60" s="29">
        <v>20000</v>
      </c>
      <c r="H60" s="40"/>
      <c r="I60" s="40"/>
      <c r="J60" s="40"/>
      <c r="K60" s="40"/>
      <c r="L60" s="40"/>
      <c r="M60" s="40"/>
      <c r="N60" s="40"/>
      <c r="O60" s="40"/>
      <c r="P60" s="40"/>
      <c r="Q60" s="17"/>
      <c r="R60" s="40"/>
    </row>
    <row r="61" spans="1:18" s="33" customFormat="1" ht="50.25" customHeight="1">
      <c r="A61" s="17">
        <v>3132</v>
      </c>
      <c r="B61" s="26" t="s">
        <v>75</v>
      </c>
      <c r="C61" s="27"/>
      <c r="D61" s="34"/>
      <c r="E61" s="34"/>
      <c r="F61" s="35"/>
      <c r="G61" s="29">
        <v>10000</v>
      </c>
      <c r="H61" s="40"/>
      <c r="I61" s="40"/>
      <c r="J61" s="40"/>
      <c r="K61" s="40"/>
      <c r="L61" s="40"/>
      <c r="M61" s="40"/>
      <c r="N61" s="40"/>
      <c r="O61" s="40"/>
      <c r="P61" s="40"/>
      <c r="Q61" s="17"/>
      <c r="R61" s="40"/>
    </row>
    <row r="62" spans="1:18" s="33" customFormat="1" ht="50.25" customHeight="1">
      <c r="A62" s="17">
        <v>3132</v>
      </c>
      <c r="B62" s="26" t="s">
        <v>76</v>
      </c>
      <c r="C62" s="27"/>
      <c r="D62" s="34"/>
      <c r="E62" s="34"/>
      <c r="F62" s="35"/>
      <c r="G62" s="29">
        <v>20000</v>
      </c>
      <c r="H62" s="40"/>
      <c r="I62" s="40"/>
      <c r="J62" s="40"/>
      <c r="K62" s="40"/>
      <c r="L62" s="40"/>
      <c r="M62" s="40"/>
      <c r="N62" s="40"/>
      <c r="O62" s="40"/>
      <c r="P62" s="40"/>
      <c r="Q62" s="17"/>
      <c r="R62" s="40"/>
    </row>
    <row r="63" spans="1:18" s="33" customFormat="1" ht="50.25" customHeight="1">
      <c r="A63" s="17">
        <v>3132</v>
      </c>
      <c r="B63" s="26" t="s">
        <v>77</v>
      </c>
      <c r="C63" s="27"/>
      <c r="D63" s="34"/>
      <c r="E63" s="34"/>
      <c r="F63" s="35"/>
      <c r="G63" s="29">
        <v>20000</v>
      </c>
      <c r="H63" s="40"/>
      <c r="I63" s="40"/>
      <c r="J63" s="40"/>
      <c r="K63" s="40"/>
      <c r="L63" s="40"/>
      <c r="M63" s="40"/>
      <c r="N63" s="40"/>
      <c r="O63" s="40"/>
      <c r="P63" s="40"/>
      <c r="Q63" s="17"/>
      <c r="R63" s="40"/>
    </row>
    <row r="64" spans="1:18" s="33" customFormat="1" ht="50.25" customHeight="1">
      <c r="A64" s="17">
        <v>3132</v>
      </c>
      <c r="B64" s="26" t="s">
        <v>78</v>
      </c>
      <c r="C64" s="27"/>
      <c r="D64" s="34"/>
      <c r="E64" s="34"/>
      <c r="F64" s="35"/>
      <c r="G64" s="29">
        <f>100000-50000</f>
        <v>50000</v>
      </c>
      <c r="H64" s="40"/>
      <c r="I64" s="40"/>
      <c r="J64" s="40"/>
      <c r="K64" s="40"/>
      <c r="L64" s="40"/>
      <c r="M64" s="40"/>
      <c r="N64" s="40"/>
      <c r="O64" s="40"/>
      <c r="P64" s="40"/>
      <c r="Q64" s="17">
        <f>49949</f>
        <v>49949</v>
      </c>
      <c r="R64" s="40">
        <f>Q64*100/G64</f>
        <v>99.898</v>
      </c>
    </row>
    <row r="65" spans="1:18" s="33" customFormat="1" ht="50.25" customHeight="1">
      <c r="A65" s="17">
        <v>3132</v>
      </c>
      <c r="B65" s="24" t="s">
        <v>49</v>
      </c>
      <c r="C65" s="27"/>
      <c r="D65" s="34"/>
      <c r="E65" s="34"/>
      <c r="F65" s="35"/>
      <c r="G65" s="29">
        <f>165716-115979</f>
        <v>49737</v>
      </c>
      <c r="H65" s="40"/>
      <c r="I65" s="40"/>
      <c r="J65" s="40"/>
      <c r="K65" s="40"/>
      <c r="L65" s="40"/>
      <c r="M65" s="40"/>
      <c r="N65" s="40"/>
      <c r="O65" s="40"/>
      <c r="P65" s="40"/>
      <c r="Q65" s="17">
        <v>49736.84</v>
      </c>
      <c r="R65" s="40">
        <f>Q65*100/G65</f>
        <v>99.99967830789956</v>
      </c>
    </row>
    <row r="66" spans="1:18" s="33" customFormat="1" ht="50.25" customHeight="1">
      <c r="A66" s="17">
        <v>3132</v>
      </c>
      <c r="B66" s="26" t="s">
        <v>79</v>
      </c>
      <c r="C66" s="27"/>
      <c r="D66" s="34"/>
      <c r="E66" s="34"/>
      <c r="F66" s="35"/>
      <c r="G66" s="29">
        <f>44000-80</f>
        <v>43920</v>
      </c>
      <c r="H66" s="40"/>
      <c r="I66" s="40"/>
      <c r="J66" s="40"/>
      <c r="K66" s="40"/>
      <c r="L66" s="40"/>
      <c r="M66" s="40"/>
      <c r="N66" s="40"/>
      <c r="O66" s="40"/>
      <c r="P66" s="40"/>
      <c r="Q66" s="17">
        <v>43920</v>
      </c>
      <c r="R66" s="40">
        <f>Q66*100/G66</f>
        <v>100</v>
      </c>
    </row>
    <row r="67" spans="1:18" s="33" customFormat="1" ht="50.25" customHeight="1">
      <c r="A67" s="17">
        <v>3132</v>
      </c>
      <c r="B67" s="26" t="s">
        <v>80</v>
      </c>
      <c r="C67" s="27"/>
      <c r="D67" s="34"/>
      <c r="E67" s="34"/>
      <c r="F67" s="35"/>
      <c r="G67" s="29">
        <v>49000</v>
      </c>
      <c r="H67" s="40"/>
      <c r="I67" s="40"/>
      <c r="J67" s="40"/>
      <c r="K67" s="40"/>
      <c r="L67" s="40"/>
      <c r="M67" s="40"/>
      <c r="N67" s="40"/>
      <c r="O67" s="40"/>
      <c r="P67" s="40"/>
      <c r="Q67" s="17"/>
      <c r="R67" s="40"/>
    </row>
    <row r="68" spans="1:18" s="33" customFormat="1" ht="50.25" customHeight="1">
      <c r="A68" s="17">
        <v>3132</v>
      </c>
      <c r="B68" s="26" t="s">
        <v>81</v>
      </c>
      <c r="C68" s="27"/>
      <c r="D68" s="34"/>
      <c r="E68" s="34"/>
      <c r="F68" s="35"/>
      <c r="G68" s="29">
        <v>49000</v>
      </c>
      <c r="H68" s="40"/>
      <c r="I68" s="40"/>
      <c r="J68" s="40"/>
      <c r="K68" s="40"/>
      <c r="L68" s="40"/>
      <c r="M68" s="40"/>
      <c r="N68" s="40"/>
      <c r="O68" s="40"/>
      <c r="P68" s="40"/>
      <c r="Q68" s="17"/>
      <c r="R68" s="40"/>
    </row>
    <row r="69" spans="1:18" s="33" customFormat="1" ht="50.25" customHeight="1">
      <c r="A69" s="17">
        <v>3132</v>
      </c>
      <c r="B69" s="26" t="s">
        <v>82</v>
      </c>
      <c r="C69" s="27"/>
      <c r="D69" s="34"/>
      <c r="E69" s="34"/>
      <c r="F69" s="35"/>
      <c r="G69" s="29">
        <v>45900</v>
      </c>
      <c r="H69" s="40"/>
      <c r="I69" s="40"/>
      <c r="J69" s="40"/>
      <c r="K69" s="40"/>
      <c r="L69" s="40"/>
      <c r="M69" s="40"/>
      <c r="N69" s="40"/>
      <c r="O69" s="40"/>
      <c r="P69" s="40"/>
      <c r="Q69" s="17"/>
      <c r="R69" s="40"/>
    </row>
    <row r="70" spans="1:18" s="33" customFormat="1" ht="50.25" customHeight="1">
      <c r="A70" s="17">
        <v>3132</v>
      </c>
      <c r="B70" s="26" t="s">
        <v>50</v>
      </c>
      <c r="C70" s="27"/>
      <c r="D70" s="34"/>
      <c r="E70" s="34"/>
      <c r="F70" s="35"/>
      <c r="G70" s="29">
        <v>99225</v>
      </c>
      <c r="H70" s="40"/>
      <c r="I70" s="40"/>
      <c r="J70" s="40"/>
      <c r="K70" s="40"/>
      <c r="L70" s="40"/>
      <c r="M70" s="40"/>
      <c r="N70" s="40"/>
      <c r="O70" s="40"/>
      <c r="P70" s="40"/>
      <c r="Q70" s="17">
        <v>99225</v>
      </c>
      <c r="R70" s="40">
        <f>Q70*100/G70</f>
        <v>100</v>
      </c>
    </row>
    <row r="71" spans="1:18" s="33" customFormat="1" ht="50.25" customHeight="1">
      <c r="A71" s="17">
        <v>3142</v>
      </c>
      <c r="B71" s="54" t="s">
        <v>51</v>
      </c>
      <c r="C71" s="27"/>
      <c r="D71" s="34"/>
      <c r="E71" s="34"/>
      <c r="F71" s="35"/>
      <c r="G71" s="34">
        <f>476775-16680+0.12</f>
        <v>460095.12</v>
      </c>
      <c r="H71" s="40"/>
      <c r="I71" s="40"/>
      <c r="J71" s="40"/>
      <c r="K71" s="40"/>
      <c r="L71" s="40"/>
      <c r="M71" s="40"/>
      <c r="N71" s="40"/>
      <c r="O71" s="40"/>
      <c r="P71" s="40"/>
      <c r="Q71" s="34">
        <v>460095.12</v>
      </c>
      <c r="R71" s="40">
        <f>Q71*100/G71</f>
        <v>100</v>
      </c>
    </row>
    <row r="72" spans="1:18" s="33" customFormat="1" ht="50.25" customHeight="1">
      <c r="A72" s="17">
        <v>3142</v>
      </c>
      <c r="B72" s="54" t="s">
        <v>52</v>
      </c>
      <c r="C72" s="27"/>
      <c r="D72" s="34"/>
      <c r="E72" s="34"/>
      <c r="F72" s="35"/>
      <c r="G72" s="34">
        <f>625000-9173+0.06</f>
        <v>615827.06</v>
      </c>
      <c r="H72" s="40"/>
      <c r="I72" s="40"/>
      <c r="J72" s="40"/>
      <c r="K72" s="40"/>
      <c r="L72" s="40"/>
      <c r="M72" s="40"/>
      <c r="N72" s="40"/>
      <c r="O72" s="40"/>
      <c r="P72" s="40"/>
      <c r="Q72" s="34">
        <v>615827.06</v>
      </c>
      <c r="R72" s="40">
        <f>Q72*100/G72</f>
        <v>100</v>
      </c>
    </row>
    <row r="73" spans="1:18" s="33" customFormat="1" ht="50.25" customHeight="1">
      <c r="A73" s="17">
        <v>3122</v>
      </c>
      <c r="B73" s="26" t="s">
        <v>53</v>
      </c>
      <c r="C73" s="27"/>
      <c r="D73" s="34"/>
      <c r="E73" s="34"/>
      <c r="F73" s="35"/>
      <c r="G73" s="29">
        <f>103000-40015</f>
        <v>62985</v>
      </c>
      <c r="H73" s="40"/>
      <c r="I73" s="40"/>
      <c r="J73" s="40"/>
      <c r="K73" s="40"/>
      <c r="L73" s="40"/>
      <c r="M73" s="40"/>
      <c r="N73" s="40"/>
      <c r="O73" s="40"/>
      <c r="P73" s="40"/>
      <c r="Q73" s="52">
        <v>62985</v>
      </c>
      <c r="R73" s="40">
        <f>Q73*100/G73</f>
        <v>100</v>
      </c>
    </row>
    <row r="74" spans="1:18" s="33" customFormat="1" ht="27.75" customHeight="1">
      <c r="A74" s="17" t="s">
        <v>17</v>
      </c>
      <c r="B74" s="61" t="s">
        <v>18</v>
      </c>
      <c r="C74" s="61"/>
      <c r="D74" s="34"/>
      <c r="E74" s="34"/>
      <c r="F74" s="35"/>
      <c r="G74" s="55">
        <f>SUM(G52:G73)</f>
        <v>4960671</v>
      </c>
      <c r="H74" s="25"/>
      <c r="I74" s="25"/>
      <c r="J74" s="25"/>
      <c r="K74" s="25"/>
      <c r="L74" s="25"/>
      <c r="M74" s="25"/>
      <c r="N74" s="25"/>
      <c r="O74" s="25"/>
      <c r="P74" s="25"/>
      <c r="Q74" s="57">
        <f>SUM(Q52:Q73)</f>
        <v>4557899.5</v>
      </c>
      <c r="R74" s="25">
        <f>Q74*100/G74</f>
        <v>91.8807052513662</v>
      </c>
    </row>
    <row r="75" spans="1:18" s="33" customFormat="1" ht="52.5" customHeight="1">
      <c r="A75" s="60" t="s">
        <v>88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s="33" customFormat="1" ht="66.75" customHeight="1">
      <c r="A76" s="17">
        <v>3142</v>
      </c>
      <c r="B76" s="26" t="s">
        <v>83</v>
      </c>
      <c r="C76" s="22"/>
      <c r="D76" s="22"/>
      <c r="E76" s="22"/>
      <c r="F76" s="22"/>
      <c r="G76" s="30">
        <v>29500000</v>
      </c>
      <c r="H76" s="30"/>
      <c r="I76" s="30"/>
      <c r="J76" s="30"/>
      <c r="K76" s="30"/>
      <c r="L76" s="30"/>
      <c r="M76" s="30"/>
      <c r="N76" s="30"/>
      <c r="O76" s="30"/>
      <c r="P76" s="30"/>
      <c r="Q76" s="30">
        <v>269861</v>
      </c>
      <c r="R76" s="40">
        <f>Q76*100/G76</f>
        <v>0.9147830508474576</v>
      </c>
    </row>
    <row r="77" spans="1:18" s="33" customFormat="1" ht="66.75" customHeight="1">
      <c r="A77" s="17">
        <v>3142</v>
      </c>
      <c r="B77" s="26" t="s">
        <v>84</v>
      </c>
      <c r="C77" s="22"/>
      <c r="D77" s="22"/>
      <c r="E77" s="22"/>
      <c r="F77" s="22"/>
      <c r="G77" s="30">
        <v>500000</v>
      </c>
      <c r="H77" s="30"/>
      <c r="I77" s="30"/>
      <c r="J77" s="30"/>
      <c r="K77" s="30"/>
      <c r="L77" s="30"/>
      <c r="M77" s="30"/>
      <c r="N77" s="30"/>
      <c r="O77" s="30"/>
      <c r="P77" s="30"/>
      <c r="Q77" s="30">
        <v>269242</v>
      </c>
      <c r="R77" s="40">
        <f>Q77*100/G77</f>
        <v>53.8484</v>
      </c>
    </row>
    <row r="78" spans="1:18" s="33" customFormat="1" ht="27.75" customHeight="1">
      <c r="A78" s="17"/>
      <c r="B78" s="61" t="s">
        <v>18</v>
      </c>
      <c r="C78" s="61"/>
      <c r="D78" s="34"/>
      <c r="E78" s="34"/>
      <c r="F78" s="35"/>
      <c r="G78" s="55">
        <f>SUM(G76:G77)</f>
        <v>30000000</v>
      </c>
      <c r="H78" s="25"/>
      <c r="I78" s="25"/>
      <c r="J78" s="25"/>
      <c r="K78" s="25"/>
      <c r="L78" s="25"/>
      <c r="M78" s="25"/>
      <c r="N78" s="25"/>
      <c r="O78" s="25"/>
      <c r="P78" s="25"/>
      <c r="Q78" s="55">
        <f>SUM(Q76:Q77)</f>
        <v>539103</v>
      </c>
      <c r="R78" s="40">
        <f>Q78*100/G78</f>
        <v>1.79701</v>
      </c>
    </row>
    <row r="79" spans="1:18" s="33" customFormat="1" ht="27.75" customHeight="1">
      <c r="A79" s="17"/>
      <c r="B79" s="59" t="s">
        <v>96</v>
      </c>
      <c r="C79" s="27"/>
      <c r="D79" s="34"/>
      <c r="E79" s="34"/>
      <c r="F79" s="35"/>
      <c r="G79" s="57">
        <f>G78+G74+G50+G48+G46+G39+G36+G17+G15+G7</f>
        <v>57418340.63</v>
      </c>
      <c r="H79" s="25"/>
      <c r="I79" s="25"/>
      <c r="J79" s="25"/>
      <c r="K79" s="25"/>
      <c r="L79" s="25"/>
      <c r="M79" s="25"/>
      <c r="N79" s="25"/>
      <c r="O79" s="25"/>
      <c r="P79" s="25"/>
      <c r="Q79" s="57">
        <f>Q78+Q74+Q50+Q48+Q46+Q39+Q36+Q17+Q15+Q7</f>
        <v>15577461.94</v>
      </c>
      <c r="R79" s="40">
        <f>Q79*100/G79</f>
        <v>27.12976684641609</v>
      </c>
    </row>
    <row r="80" spans="1:18" s="33" customFormat="1" ht="38.25" customHeight="1">
      <c r="A80" s="60" t="s">
        <v>89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s="33" customFormat="1" ht="84" customHeight="1">
      <c r="A81" s="17">
        <v>2281</v>
      </c>
      <c r="B81" s="32" t="s">
        <v>90</v>
      </c>
      <c r="C81" s="27"/>
      <c r="D81" s="34"/>
      <c r="E81" s="34"/>
      <c r="F81" s="35"/>
      <c r="G81" s="30">
        <v>180000</v>
      </c>
      <c r="H81" s="25"/>
      <c r="I81" s="25"/>
      <c r="J81" s="25"/>
      <c r="K81" s="25"/>
      <c r="L81" s="25"/>
      <c r="M81" s="25"/>
      <c r="N81" s="25"/>
      <c r="O81" s="25"/>
      <c r="P81" s="25"/>
      <c r="Q81" s="28"/>
      <c r="R81" s="25"/>
    </row>
    <row r="82" spans="1:18" s="33" customFormat="1" ht="35.25" customHeight="1">
      <c r="A82" s="60" t="s">
        <v>91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18" s="33" customFormat="1" ht="109.5" customHeight="1">
      <c r="A83" s="17">
        <v>2281</v>
      </c>
      <c r="B83" s="26" t="s">
        <v>92</v>
      </c>
      <c r="C83" s="22"/>
      <c r="D83" s="22"/>
      <c r="E83" s="22"/>
      <c r="F83" s="22"/>
      <c r="G83" s="30">
        <v>10000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s="33" customFormat="1" ht="37.5" customHeight="1">
      <c r="A84" s="17"/>
      <c r="B84" s="61" t="s">
        <v>21</v>
      </c>
      <c r="C84" s="61"/>
      <c r="D84" s="34"/>
      <c r="E84" s="34"/>
      <c r="F84" s="35"/>
      <c r="G84" s="28">
        <f>G79+G81</f>
        <v>57598340.63</v>
      </c>
      <c r="H84" s="25"/>
      <c r="I84" s="25"/>
      <c r="J84" s="25"/>
      <c r="K84" s="25"/>
      <c r="L84" s="25"/>
      <c r="M84" s="25"/>
      <c r="N84" s="25"/>
      <c r="O84" s="25"/>
      <c r="P84" s="25"/>
      <c r="Q84" s="28">
        <f>Q79+Q81</f>
        <v>15577461.94</v>
      </c>
      <c r="R84" s="25">
        <f>Q84*100/G84</f>
        <v>27.044983882550437</v>
      </c>
    </row>
    <row r="85" spans="1:18" s="33" customFormat="1" ht="34.5" customHeight="1" hidden="1">
      <c r="A85" s="60" t="s">
        <v>24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s="33" customFormat="1" ht="60.75" customHeight="1" hidden="1">
      <c r="A86" s="17">
        <v>2281</v>
      </c>
      <c r="B86" s="32" t="s">
        <v>20</v>
      </c>
      <c r="C86" s="27"/>
      <c r="D86" s="34"/>
      <c r="E86" s="34"/>
      <c r="F86" s="35"/>
      <c r="G86" s="30"/>
      <c r="H86" s="25"/>
      <c r="I86" s="25"/>
      <c r="J86" s="25"/>
      <c r="K86" s="25"/>
      <c r="L86" s="25"/>
      <c r="M86" s="25"/>
      <c r="N86" s="25"/>
      <c r="O86" s="25"/>
      <c r="P86" s="25"/>
      <c r="Q86" s="30"/>
      <c r="R86" s="25"/>
    </row>
    <row r="87" spans="1:16" s="37" customFormat="1" ht="18.75">
      <c r="A87" s="36"/>
      <c r="C87" s="38"/>
      <c r="D87" s="38"/>
      <c r="E87" s="38"/>
      <c r="F87" s="38"/>
      <c r="G87" s="39"/>
      <c r="H87" s="38"/>
      <c r="I87" s="38"/>
      <c r="J87" s="38"/>
      <c r="K87" s="38"/>
      <c r="L87" s="38"/>
      <c r="M87" s="38"/>
      <c r="N87" s="38"/>
      <c r="O87" s="38"/>
      <c r="P87" s="38"/>
    </row>
    <row r="88" spans="1:16" s="37" customFormat="1" ht="18.75">
      <c r="A88" s="36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s="37" customFormat="1" ht="18.75">
      <c r="A89" s="36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7" s="37" customFormat="1" ht="18.75">
      <c r="A90" s="36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7" t="s">
        <v>17</v>
      </c>
    </row>
    <row r="91" spans="1:16" s="37" customFormat="1" ht="18.75">
      <c r="A91" s="36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s="37" customFormat="1" ht="18.75">
      <c r="A92" s="3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s="37" customFormat="1" ht="18.75">
      <c r="A93" s="36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1:16" s="37" customFormat="1" ht="18.75">
      <c r="A94" s="36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1:18" s="4" customFormat="1" ht="23.25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/>
      <c r="R95" s="8"/>
    </row>
    <row r="96" spans="1:18" s="4" customFormat="1" ht="23.25">
      <c r="A96" s="7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8"/>
    </row>
    <row r="97" spans="1:18" s="4" customFormat="1" ht="23.25">
      <c r="A97" s="7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8"/>
    </row>
    <row r="98" spans="1:18" s="4" customFormat="1" ht="23.25">
      <c r="A98" s="7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/>
      <c r="R98" s="8"/>
    </row>
    <row r="99" spans="1:18" s="4" customFormat="1" ht="23.25">
      <c r="A99" s="7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/>
      <c r="R99" s="8"/>
    </row>
    <row r="100" spans="1:18" s="4" customFormat="1" ht="23.25">
      <c r="A100" s="7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8"/>
    </row>
    <row r="101" spans="1:18" s="4" customFormat="1" ht="23.25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/>
      <c r="R101" s="8"/>
    </row>
    <row r="102" spans="1:18" s="4" customFormat="1" ht="23.25">
      <c r="A102" s="7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8"/>
    </row>
    <row r="103" spans="1:18" s="4" customFormat="1" ht="23.25">
      <c r="A103" s="7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/>
      <c r="R103" s="8"/>
    </row>
    <row r="104" spans="1:18" s="4" customFormat="1" ht="23.25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8"/>
    </row>
    <row r="105" spans="1:18" s="4" customFormat="1" ht="23.25">
      <c r="A105" s="7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8"/>
    </row>
    <row r="106" spans="1:18" s="4" customFormat="1" ht="23.25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8"/>
    </row>
    <row r="107" spans="1:18" s="4" customFormat="1" ht="23.25">
      <c r="A107" s="7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/>
      <c r="R107" s="8"/>
    </row>
    <row r="108" spans="1:18" s="4" customFormat="1" ht="23.25">
      <c r="A108" s="7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8"/>
    </row>
    <row r="109" spans="1:18" s="4" customFormat="1" ht="23.25">
      <c r="A109" s="7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8"/>
    </row>
    <row r="110" spans="1:18" s="4" customFormat="1" ht="23.25">
      <c r="A110" s="7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8"/>
    </row>
    <row r="111" spans="1:18" s="4" customFormat="1" ht="23.25">
      <c r="A111" s="7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/>
      <c r="R111" s="8"/>
    </row>
    <row r="112" spans="1:18" s="4" customFormat="1" ht="23.25">
      <c r="A112" s="7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8"/>
    </row>
    <row r="113" spans="1:18" s="4" customFormat="1" ht="23.25">
      <c r="A113" s="7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8"/>
    </row>
    <row r="114" spans="1:18" s="4" customFormat="1" ht="23.25">
      <c r="A114" s="7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8"/>
    </row>
    <row r="115" spans="1:18" s="4" customFormat="1" ht="23.25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  <c r="R115" s="8"/>
    </row>
    <row r="116" spans="1:18" s="4" customFormat="1" ht="23.25">
      <c r="A116" s="7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8"/>
    </row>
    <row r="117" spans="1:18" s="4" customFormat="1" ht="23.25">
      <c r="A117" s="7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/>
      <c r="R117" s="8"/>
    </row>
    <row r="118" spans="1:18" s="4" customFormat="1" ht="23.25">
      <c r="A118" s="7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8"/>
    </row>
    <row r="119" spans="1:18" s="4" customFormat="1" ht="23.25">
      <c r="A119" s="7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8"/>
    </row>
    <row r="120" spans="1:18" s="4" customFormat="1" ht="23.25">
      <c r="A120" s="7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/>
      <c r="R120" s="8"/>
    </row>
    <row r="121" spans="1:18" s="4" customFormat="1" ht="23.25">
      <c r="A121" s="7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/>
      <c r="R121" s="8"/>
    </row>
    <row r="122" spans="1:18" s="4" customFormat="1" ht="23.25">
      <c r="A122" s="7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/>
      <c r="R122" s="8"/>
    </row>
    <row r="123" spans="1:18" s="4" customFormat="1" ht="23.25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/>
      <c r="R123" s="8"/>
    </row>
    <row r="124" spans="1:18" s="4" customFormat="1" ht="23.25">
      <c r="A124" s="7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/>
      <c r="R124" s="8"/>
    </row>
    <row r="125" spans="1:18" s="4" customFormat="1" ht="23.25">
      <c r="A125" s="7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8"/>
    </row>
    <row r="126" spans="1:18" s="4" customFormat="1" ht="23.25">
      <c r="A126" s="7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/>
      <c r="R126" s="8"/>
    </row>
    <row r="127" spans="1:18" s="4" customFormat="1" ht="23.25">
      <c r="A127" s="7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8"/>
    </row>
    <row r="128" spans="1:18" s="4" customFormat="1" ht="23.25">
      <c r="A128" s="7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/>
      <c r="R128" s="8"/>
    </row>
    <row r="129" spans="1:18" s="4" customFormat="1" ht="23.25">
      <c r="A129" s="7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8"/>
    </row>
    <row r="130" spans="1:18" s="4" customFormat="1" ht="23.25">
      <c r="A130" s="7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/>
      <c r="R130" s="8"/>
    </row>
    <row r="131" spans="1:18" s="4" customFormat="1" ht="23.25">
      <c r="A131" s="7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/>
      <c r="R131" s="8"/>
    </row>
    <row r="132" spans="1:18" s="4" customFormat="1" ht="23.25">
      <c r="A132" s="7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8"/>
    </row>
    <row r="133" spans="1:18" s="4" customFormat="1" ht="23.25">
      <c r="A133" s="7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8"/>
    </row>
    <row r="134" spans="1:18" s="4" customFormat="1" ht="23.25">
      <c r="A134" s="7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/>
      <c r="R134" s="8"/>
    </row>
    <row r="135" spans="1:18" s="4" customFormat="1" ht="23.25">
      <c r="A135" s="7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/>
      <c r="R135" s="8"/>
    </row>
    <row r="136" spans="1:18" s="4" customFormat="1" ht="23.25">
      <c r="A136" s="7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8"/>
    </row>
    <row r="137" spans="1:18" s="4" customFormat="1" ht="23.25">
      <c r="A137" s="7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/>
      <c r="R137" s="8"/>
    </row>
    <row r="138" spans="1:18" s="4" customFormat="1" ht="23.25">
      <c r="A138" s="7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8"/>
    </row>
    <row r="139" spans="1:18" s="4" customFormat="1" ht="23.25">
      <c r="A139" s="7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/>
      <c r="R139" s="8"/>
    </row>
    <row r="140" spans="1:18" s="4" customFormat="1" ht="23.25">
      <c r="A140" s="7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/>
      <c r="R140" s="8"/>
    </row>
    <row r="141" spans="1:18" s="4" customFormat="1" ht="23.25">
      <c r="A141" s="7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8"/>
    </row>
    <row r="142" spans="1:18" s="4" customFormat="1" ht="23.25">
      <c r="A142" s="7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8"/>
    </row>
    <row r="143" spans="1:18" s="4" customFormat="1" ht="23.25">
      <c r="A143" s="7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8"/>
    </row>
    <row r="144" spans="1:18" s="4" customFormat="1" ht="23.25">
      <c r="A144" s="7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/>
      <c r="R144" s="8"/>
    </row>
    <row r="145" spans="1:18" s="4" customFormat="1" ht="23.25">
      <c r="A145" s="7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/>
      <c r="R145" s="8"/>
    </row>
    <row r="146" spans="1:18" s="4" customFormat="1" ht="23.25">
      <c r="A146" s="7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8"/>
    </row>
    <row r="147" spans="1:18" s="4" customFormat="1" ht="23.25">
      <c r="A147" s="7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/>
      <c r="R147" s="8"/>
    </row>
    <row r="148" spans="1:18" s="4" customFormat="1" ht="23.25">
      <c r="A148" s="7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/>
      <c r="R148" s="8"/>
    </row>
    <row r="149" spans="1:18" s="4" customFormat="1" ht="23.25">
      <c r="A149" s="7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/>
      <c r="R149" s="8"/>
    </row>
    <row r="150" spans="1:18" s="4" customFormat="1" ht="23.25">
      <c r="A150" s="7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8"/>
    </row>
    <row r="151" spans="1:18" s="4" customFormat="1" ht="23.25">
      <c r="A151" s="7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8"/>
      <c r="R151" s="8"/>
    </row>
    <row r="152" spans="1:18" s="4" customFormat="1" ht="23.25">
      <c r="A152" s="7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8"/>
      <c r="R152" s="8"/>
    </row>
    <row r="153" spans="1:18" s="4" customFormat="1" ht="23.25">
      <c r="A153" s="7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8"/>
      <c r="R153" s="8"/>
    </row>
    <row r="154" spans="1:18" s="4" customFormat="1" ht="23.25">
      <c r="A154" s="7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8"/>
      <c r="R154" s="8"/>
    </row>
    <row r="155" spans="1:18" s="4" customFormat="1" ht="23.25">
      <c r="A155" s="7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8"/>
      <c r="R155" s="8"/>
    </row>
    <row r="156" spans="1:18" s="4" customFormat="1" ht="23.25">
      <c r="A156" s="7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8"/>
      <c r="R156" s="8"/>
    </row>
    <row r="157" spans="1:18" s="4" customFormat="1" ht="23.25">
      <c r="A157" s="7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8"/>
      <c r="R157" s="8"/>
    </row>
    <row r="158" spans="1:18" s="4" customFormat="1" ht="23.25">
      <c r="A158" s="7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8"/>
      <c r="R158" s="8"/>
    </row>
    <row r="159" spans="1:18" s="4" customFormat="1" ht="23.25">
      <c r="A159" s="7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8"/>
      <c r="R159" s="8"/>
    </row>
    <row r="160" spans="1:18" s="4" customFormat="1" ht="23.25">
      <c r="A160" s="7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8"/>
      <c r="R160" s="8"/>
    </row>
    <row r="161" spans="1:18" s="4" customFormat="1" ht="23.25">
      <c r="A161" s="7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8"/>
      <c r="R161" s="8"/>
    </row>
    <row r="162" spans="1:18" s="4" customFormat="1" ht="23.25">
      <c r="A162" s="7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8"/>
      <c r="R162" s="8"/>
    </row>
    <row r="163" spans="1:18" s="4" customFormat="1" ht="23.25">
      <c r="A163" s="7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8"/>
      <c r="R163" s="8"/>
    </row>
    <row r="164" spans="1:18" s="4" customFormat="1" ht="23.25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8"/>
      <c r="R164" s="8"/>
    </row>
    <row r="165" spans="1:18" s="4" customFormat="1" ht="23.25">
      <c r="A165" s="7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8"/>
      <c r="R165" s="8"/>
    </row>
    <row r="166" spans="1:18" s="4" customFormat="1" ht="23.25">
      <c r="A166" s="7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8"/>
      <c r="R166" s="8"/>
    </row>
    <row r="167" spans="1:18" s="4" customFormat="1" ht="23.25">
      <c r="A167" s="7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8"/>
      <c r="R167" s="8"/>
    </row>
    <row r="168" spans="1:18" s="4" customFormat="1" ht="23.25">
      <c r="A168" s="7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8"/>
      <c r="R168" s="8"/>
    </row>
    <row r="169" spans="1:18" s="4" customFormat="1" ht="23.25">
      <c r="A169" s="7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8"/>
      <c r="R169" s="8"/>
    </row>
    <row r="170" spans="1:18" s="4" customFormat="1" ht="23.25">
      <c r="A170" s="7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8"/>
      <c r="R170" s="8"/>
    </row>
    <row r="171" spans="1:18" s="4" customFormat="1" ht="23.25">
      <c r="A171" s="7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8"/>
      <c r="R171" s="8"/>
    </row>
    <row r="172" spans="1:18" s="4" customFormat="1" ht="23.25">
      <c r="A172" s="7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8"/>
      <c r="R172" s="8"/>
    </row>
    <row r="173" spans="1:18" s="4" customFormat="1" ht="23.25">
      <c r="A173" s="7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8"/>
      <c r="R173" s="8"/>
    </row>
    <row r="174" spans="1:18" s="4" customFormat="1" ht="23.25">
      <c r="A174" s="7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8"/>
      <c r="R174" s="8"/>
    </row>
    <row r="175" spans="1:18" s="4" customFormat="1" ht="23.25">
      <c r="A175" s="7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8"/>
      <c r="R175" s="8"/>
    </row>
    <row r="176" spans="1:18" s="4" customFormat="1" ht="23.25">
      <c r="A176" s="7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8"/>
      <c r="R176" s="8"/>
    </row>
    <row r="177" spans="1:18" s="4" customFormat="1" ht="23.25">
      <c r="A177" s="7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8"/>
      <c r="R177" s="8"/>
    </row>
    <row r="178" spans="1:18" s="4" customFormat="1" ht="23.25">
      <c r="A178" s="7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8"/>
      <c r="R178" s="8"/>
    </row>
    <row r="179" spans="1:18" s="4" customFormat="1" ht="23.25">
      <c r="A179" s="7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8"/>
      <c r="R179" s="8"/>
    </row>
    <row r="180" spans="1:18" s="4" customFormat="1" ht="23.25">
      <c r="A180" s="7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8"/>
      <c r="R180" s="8"/>
    </row>
    <row r="181" spans="1:18" s="4" customFormat="1" ht="23.25">
      <c r="A181" s="7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8"/>
      <c r="R181" s="8"/>
    </row>
    <row r="182" spans="1:18" s="4" customFormat="1" ht="23.25">
      <c r="A182" s="7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8"/>
      <c r="R182" s="8"/>
    </row>
    <row r="183" spans="1:18" s="4" customFormat="1" ht="23.25">
      <c r="A183" s="7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8"/>
      <c r="R183" s="8"/>
    </row>
    <row r="184" spans="1:18" s="4" customFormat="1" ht="23.25">
      <c r="A184" s="7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8"/>
      <c r="R184" s="8"/>
    </row>
    <row r="185" spans="1:18" s="4" customFormat="1" ht="23.25">
      <c r="A185" s="7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8"/>
      <c r="R185" s="8"/>
    </row>
    <row r="186" spans="1:18" s="4" customFormat="1" ht="23.25">
      <c r="A186" s="7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8"/>
      <c r="R186" s="8"/>
    </row>
    <row r="187" spans="1:18" s="4" customFormat="1" ht="23.25">
      <c r="A187" s="7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8"/>
      <c r="R187" s="8"/>
    </row>
    <row r="188" spans="1:18" s="4" customFormat="1" ht="23.25">
      <c r="A188" s="7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8"/>
      <c r="R188" s="8"/>
    </row>
    <row r="189" spans="1:18" s="4" customFormat="1" ht="23.25">
      <c r="A189" s="7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8"/>
      <c r="R189" s="8"/>
    </row>
    <row r="190" spans="1:18" s="4" customFormat="1" ht="23.25">
      <c r="A190" s="7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8"/>
      <c r="R190" s="8"/>
    </row>
    <row r="191" spans="1:18" s="4" customFormat="1" ht="23.25">
      <c r="A191" s="7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8"/>
      <c r="R191" s="8"/>
    </row>
    <row r="192" spans="1:18" s="4" customFormat="1" ht="23.25">
      <c r="A192" s="7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8"/>
      <c r="R192" s="8"/>
    </row>
    <row r="193" spans="1:18" s="4" customFormat="1" ht="23.25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8"/>
      <c r="R193" s="8"/>
    </row>
    <row r="194" spans="1:18" s="4" customFormat="1" ht="23.25">
      <c r="A194" s="7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8"/>
      <c r="R194" s="8"/>
    </row>
    <row r="195" spans="1:18" s="4" customFormat="1" ht="23.25">
      <c r="A195" s="7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8"/>
      <c r="R195" s="8"/>
    </row>
    <row r="196" spans="1:18" s="4" customFormat="1" ht="23.25">
      <c r="A196" s="7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8"/>
      <c r="R196" s="8"/>
    </row>
    <row r="197" spans="1:18" s="4" customFormat="1" ht="23.25">
      <c r="A197" s="7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8"/>
      <c r="R197" s="8"/>
    </row>
    <row r="198" spans="1:18" s="4" customFormat="1" ht="23.25">
      <c r="A198" s="7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8"/>
      <c r="R198" s="8"/>
    </row>
    <row r="199" spans="1:18" s="4" customFormat="1" ht="23.25">
      <c r="A199" s="7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8"/>
      <c r="R199" s="8"/>
    </row>
    <row r="200" spans="1:18" s="4" customFormat="1" ht="23.25">
      <c r="A200" s="7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8"/>
      <c r="R200" s="8"/>
    </row>
    <row r="201" spans="1:18" s="4" customFormat="1" ht="23.25">
      <c r="A201" s="7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8"/>
      <c r="R201" s="8"/>
    </row>
    <row r="202" spans="1:18" s="4" customFormat="1" ht="23.25">
      <c r="A202" s="7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8"/>
      <c r="R202" s="8"/>
    </row>
    <row r="203" spans="1:18" s="4" customFormat="1" ht="23.25">
      <c r="A203" s="7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8"/>
      <c r="R203" s="8"/>
    </row>
    <row r="204" spans="1:18" s="4" customFormat="1" ht="23.25">
      <c r="A204" s="7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8"/>
      <c r="R204" s="8"/>
    </row>
    <row r="205" spans="1:18" s="4" customFormat="1" ht="23.25">
      <c r="A205" s="7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8"/>
      <c r="R205" s="8"/>
    </row>
    <row r="206" spans="1:18" s="4" customFormat="1" ht="23.25">
      <c r="A206" s="7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8"/>
      <c r="R206" s="8"/>
    </row>
    <row r="207" spans="1:18" s="4" customFormat="1" ht="23.25">
      <c r="A207" s="7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8"/>
      <c r="R207" s="8"/>
    </row>
    <row r="208" spans="1:18" s="4" customFormat="1" ht="23.25">
      <c r="A208" s="7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8"/>
      <c r="R208" s="8"/>
    </row>
    <row r="209" spans="1:18" s="4" customFormat="1" ht="23.25">
      <c r="A209" s="7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8"/>
      <c r="R209" s="8"/>
    </row>
    <row r="210" spans="1:18" s="4" customFormat="1" ht="23.25">
      <c r="A210" s="7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8"/>
      <c r="R210" s="8"/>
    </row>
    <row r="211" spans="1:18" s="4" customFormat="1" ht="23.25">
      <c r="A211" s="7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8"/>
      <c r="R211" s="8"/>
    </row>
    <row r="212" spans="1:18" s="4" customFormat="1" ht="23.25">
      <c r="A212" s="7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8"/>
      <c r="R212" s="8"/>
    </row>
    <row r="213" spans="1:18" s="4" customFormat="1" ht="23.25">
      <c r="A213" s="7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8"/>
      <c r="R213" s="8"/>
    </row>
    <row r="214" spans="1:18" s="4" customFormat="1" ht="23.25">
      <c r="A214" s="7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8"/>
      <c r="R214" s="8"/>
    </row>
    <row r="215" spans="1:18" s="4" customFormat="1" ht="23.25">
      <c r="A215" s="7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8"/>
      <c r="R215" s="8"/>
    </row>
    <row r="216" spans="1:18" s="4" customFormat="1" ht="23.25">
      <c r="A216" s="7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8"/>
      <c r="R216" s="8"/>
    </row>
    <row r="217" spans="1:18" s="4" customFormat="1" ht="23.25">
      <c r="A217" s="7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8"/>
      <c r="R217" s="8"/>
    </row>
    <row r="218" spans="1:18" s="4" customFormat="1" ht="23.25">
      <c r="A218" s="7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8"/>
      <c r="R218" s="8"/>
    </row>
    <row r="219" spans="1:18" s="4" customFormat="1" ht="23.25">
      <c r="A219" s="7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8"/>
      <c r="R219" s="8"/>
    </row>
    <row r="220" spans="1:18" s="4" customFormat="1" ht="23.25">
      <c r="A220" s="7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8"/>
      <c r="R220" s="8"/>
    </row>
    <row r="221" spans="1:18" s="4" customFormat="1" ht="23.25">
      <c r="A221" s="7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8"/>
      <c r="R221" s="8"/>
    </row>
    <row r="222" spans="1:18" s="4" customFormat="1" ht="23.25">
      <c r="A222" s="7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8"/>
      <c r="R222" s="8"/>
    </row>
    <row r="223" spans="1:18" s="4" customFormat="1" ht="23.25">
      <c r="A223" s="7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8"/>
      <c r="R223" s="8"/>
    </row>
    <row r="224" spans="1:18" s="4" customFormat="1" ht="23.25">
      <c r="A224" s="7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8"/>
      <c r="R224" s="8"/>
    </row>
    <row r="225" spans="1:18" s="4" customFormat="1" ht="23.25">
      <c r="A225" s="7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8"/>
      <c r="R225" s="8"/>
    </row>
    <row r="226" spans="1:18" s="4" customFormat="1" ht="23.25">
      <c r="A226" s="7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8"/>
      <c r="R226" s="8"/>
    </row>
    <row r="227" spans="1:18" s="4" customFormat="1" ht="23.25">
      <c r="A227" s="7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8"/>
      <c r="R227" s="8"/>
    </row>
    <row r="228" spans="1:18" s="4" customFormat="1" ht="23.25">
      <c r="A228" s="7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8"/>
      <c r="R228" s="8"/>
    </row>
    <row r="229" spans="1:18" s="4" customFormat="1" ht="23.25">
      <c r="A229" s="7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8"/>
      <c r="R229" s="8"/>
    </row>
    <row r="230" spans="1:18" s="4" customFormat="1" ht="23.25">
      <c r="A230" s="7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8"/>
      <c r="R230" s="8"/>
    </row>
    <row r="231" spans="1:18" s="4" customFormat="1" ht="23.25">
      <c r="A231" s="7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8"/>
      <c r="R231" s="8"/>
    </row>
    <row r="232" spans="1:18" s="4" customFormat="1" ht="23.25">
      <c r="A232" s="7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8"/>
      <c r="R232" s="8"/>
    </row>
    <row r="233" spans="1:18" s="4" customFormat="1" ht="23.25">
      <c r="A233" s="7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8"/>
      <c r="R233" s="8"/>
    </row>
    <row r="234" spans="1:18" s="4" customFormat="1" ht="23.25">
      <c r="A234" s="7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8"/>
      <c r="R234" s="8"/>
    </row>
    <row r="235" spans="1:16" s="4" customFormat="1" ht="12.75">
      <c r="A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s="4" customFormat="1" ht="12.75">
      <c r="A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s="4" customFormat="1" ht="12.75">
      <c r="A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s="4" customFormat="1" ht="12.75">
      <c r="A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s="4" customFormat="1" ht="12.75">
      <c r="A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s="4" customFormat="1" ht="12.75">
      <c r="A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s="4" customFormat="1" ht="12.75">
      <c r="A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s="4" customFormat="1" ht="12.75">
      <c r="A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s="4" customFormat="1" ht="12.75">
      <c r="A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s="4" customFormat="1" ht="12.75">
      <c r="A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s="4" customFormat="1" ht="12.75">
      <c r="A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s="4" customFormat="1" ht="12.75">
      <c r="A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s="4" customFormat="1" ht="12.75">
      <c r="A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s="4" customFormat="1" ht="12.75">
      <c r="A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s="4" customFormat="1" ht="12.75">
      <c r="A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s="4" customFormat="1" ht="12.75">
      <c r="A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s="4" customFormat="1" ht="12.75">
      <c r="A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s="4" customFormat="1" ht="12.75">
      <c r="A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s="4" customFormat="1" ht="12.75">
      <c r="A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s="4" customFormat="1" ht="12.75">
      <c r="A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s="4" customFormat="1" ht="12.75">
      <c r="A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s="4" customFormat="1" ht="12.75">
      <c r="A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s="4" customFormat="1" ht="12.75">
      <c r="A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s="4" customFormat="1" ht="12.75">
      <c r="A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s="4" customFormat="1" ht="12.75">
      <c r="A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s="4" customFormat="1" ht="12.75">
      <c r="A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s="4" customFormat="1" ht="12.75">
      <c r="A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s="4" customFormat="1" ht="12.75">
      <c r="A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s="4" customFormat="1" ht="12.75">
      <c r="A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s="4" customFormat="1" ht="12.75">
      <c r="A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s="4" customFormat="1" ht="12.75">
      <c r="A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s="4" customFormat="1" ht="12.75">
      <c r="A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s="4" customFormat="1" ht="12.75">
      <c r="A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s="4" customFormat="1" ht="12.75">
      <c r="A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s="4" customFormat="1" ht="12.75">
      <c r="A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s="4" customFormat="1" ht="12.75">
      <c r="A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s="4" customFormat="1" ht="12.75">
      <c r="A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s="4" customFormat="1" ht="12.75">
      <c r="A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</sheetData>
  <sheetProtection/>
  <mergeCells count="24">
    <mergeCell ref="A20:R20"/>
    <mergeCell ref="A2:R2"/>
    <mergeCell ref="B7:C7"/>
    <mergeCell ref="A5:R5"/>
    <mergeCell ref="A16:R16"/>
    <mergeCell ref="A8:R8"/>
    <mergeCell ref="A18:R18"/>
    <mergeCell ref="B15:C15"/>
    <mergeCell ref="A22:R22"/>
    <mergeCell ref="A40:R40"/>
    <mergeCell ref="B46:C46"/>
    <mergeCell ref="A51:R51"/>
    <mergeCell ref="B36:C36"/>
    <mergeCell ref="B37:D37"/>
    <mergeCell ref="B39:C39"/>
    <mergeCell ref="A47:R47"/>
    <mergeCell ref="A49:R49"/>
    <mergeCell ref="A82:R82"/>
    <mergeCell ref="B84:C84"/>
    <mergeCell ref="A85:R85"/>
    <mergeCell ref="B74:C74"/>
    <mergeCell ref="A80:R80"/>
    <mergeCell ref="A75:R75"/>
    <mergeCell ref="B78:C78"/>
  </mergeCells>
  <printOptions/>
  <pageMargins left="0.5905511811023623" right="0.5905511811023623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Нестеренко ЛП</cp:lastModifiedBy>
  <cp:lastPrinted>2021-10-11T11:56:38Z</cp:lastPrinted>
  <dcterms:created xsi:type="dcterms:W3CDTF">2013-11-07T08:21:37Z</dcterms:created>
  <dcterms:modified xsi:type="dcterms:W3CDTF">2021-10-12T11:22:37Z</dcterms:modified>
  <cp:category/>
  <cp:version/>
  <cp:contentType/>
  <cp:contentStatus/>
</cp:coreProperties>
</file>