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1"/>
  </bookViews>
  <sheets>
    <sheet name="КЕКВ" sheetId="1" r:id="rId1"/>
    <sheet name="КТКВ" sheetId="2" r:id="rId2"/>
  </sheets>
  <definedNames/>
  <calcPr fullCalcOnLoad="1"/>
</workbook>
</file>

<file path=xl/sharedStrings.xml><?xml version="1.0" encoding="utf-8"?>
<sst xmlns="http://schemas.openxmlformats.org/spreadsheetml/2006/main" count="77" uniqueCount="74">
  <si>
    <t>Освіта</t>
  </si>
  <si>
    <t>Культура і мистецтво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</si>
  <si>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</si>
  <si>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</si>
  <si>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</si>
  <si>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</si>
  <si>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</si>
  <si>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</si>
  <si>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</si>
  <si>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</si>
  <si>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</si>
  <si>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</si>
  <si>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</si>
  <si>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Обслуговування зовнішніх боргових зобов"язань</t>
  </si>
  <si>
    <t>Оплата послуг (крім комунальних)</t>
  </si>
  <si>
    <t>Код економічної класифікації видатків</t>
  </si>
  <si>
    <t>Відсоток виконання, %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</si>
  <si>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</si>
  <si>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</si>
  <si>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</si>
  <si>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</si>
  <si>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</si>
  <si>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</si>
  <si>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</si>
  <si>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</si>
  <si>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</si>
  <si>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</si>
  <si>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</si>
  <si>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</si>
  <si>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</si>
  <si>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</si>
  <si>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Порівняльний аналіз виконання видаткової частини міського бюжету м. Павлоград</t>
  </si>
  <si>
    <t>за економічною класифікацією видатків</t>
  </si>
  <si>
    <t xml:space="preserve">Всього </t>
  </si>
  <si>
    <t>Виплата пенсій і допомоги</t>
  </si>
  <si>
    <t>Соціальне забезпечення</t>
  </si>
  <si>
    <t>за тимчасовою програмною класифікацією видатків та кредитування місцевих бюджетів</t>
  </si>
  <si>
    <t>Житлово- комунальне господарство</t>
  </si>
  <si>
    <t>КТКВКМБ</t>
  </si>
  <si>
    <t>Назва коду ТПКВКМБ</t>
  </si>
  <si>
    <t>Державне управління</t>
  </si>
  <si>
    <t>0100</t>
  </si>
  <si>
    <t>загальний фонд</t>
  </si>
  <si>
    <t>7400</t>
  </si>
  <si>
    <t>7600</t>
  </si>
  <si>
    <t>8400</t>
  </si>
  <si>
    <t>Засоби масової інформації</t>
  </si>
  <si>
    <t>7100</t>
  </si>
  <si>
    <t xml:space="preserve">Інші програми та заходи, пов`язані з економічною діяльністю </t>
  </si>
  <si>
    <t>8100</t>
  </si>
  <si>
    <t>Громадський порядок та безпека</t>
  </si>
  <si>
    <t>8600</t>
  </si>
  <si>
    <t>Обслуговування  міського  боргу</t>
  </si>
  <si>
    <t>9000</t>
  </si>
  <si>
    <t>Інші субвенції з місцевого бюджету</t>
  </si>
  <si>
    <t>7300</t>
  </si>
  <si>
    <t>Будівництво</t>
  </si>
  <si>
    <t>Виконано за  9 місяців 2020 року</t>
  </si>
  <si>
    <t>Виконано за 9 місяців 2020 року</t>
  </si>
  <si>
    <t>за 9 місяців 2020-2021років</t>
  </si>
  <si>
    <t>Уточнений план на  9 місяців 2021 року</t>
  </si>
  <si>
    <t>Виконано за  9 місяців 2021 року</t>
  </si>
  <si>
    <t>Відхилення видатків за  9 місяців 2021 року  до видатків за  9 місяців2020 року</t>
  </si>
  <si>
    <t>8300</t>
  </si>
  <si>
    <t>Охорона навколишньго природного середовища</t>
  </si>
  <si>
    <t>за 9 місяців 2020-2021 років</t>
  </si>
  <si>
    <t>Уточнений план на 9 місяців 2021 року</t>
  </si>
  <si>
    <t>Виконано за 9 місяців 2021року</t>
  </si>
  <si>
    <t>Відхилення видатків за 9 місяців 2021 року  до видатків за  9 місяців 2020 року</t>
  </si>
  <si>
    <t>Соціальний захист населення</t>
  </si>
  <si>
    <t>Охорона здоров'я</t>
  </si>
  <si>
    <t>Сільське господарство</t>
  </si>
  <si>
    <t>Захист населення і територій від надзвичайних ситуацій</t>
  </si>
  <si>
    <t>Транспорт, дорожнє господарство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</si>
</sst>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0"/>
    <numFmt numFmtId="192" formatCode="0.00000"/>
    <numFmt numFmtId="193" formatCode="_-* #,##0.0\ _г_р_н_._-;\-* #,##0.0\ _г_р_н_._-;_-* &quot;-&quot;??\ _г_р_н_._-;_-@_-"/>
    <numFmt numFmtId="194" formatCode="_-* #,##0.0\ _г_р_н_._-;\-* #,##0.0\ _г_р_н_._-;_-* &quot;-&quot;?\ _г_р_н_._-;_-@_-"/>
    <numFmt numFmtId="195" formatCode="0.00000000"/>
    <numFmt numFmtId="196" formatCode="0.0000000"/>
    <numFmt numFmtId="197" formatCode="#0.00"/>
    <numFmt numFmtId="198" formatCode="#,##0.0"/>
    <numFmt numFmtId="199" formatCode="#0.0"/>
    <numFmt numFmtId="200" formatCode="#,##0.00;\-#,##0.00"/>
    <numFmt numFmtId="201" formatCode="#,##0.0;\-#,##0.0"/>
  </numFmts>
  <fonts count="31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188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188" fontId="8" fillId="24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88" fontId="9" fillId="0" borderId="0" xfId="0" applyNumberFormat="1" applyFont="1" applyAlignment="1">
      <alignment/>
    </xf>
    <xf numFmtId="192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8" fontId="2" fillId="0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188" fontId="7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center" vertical="center"/>
    </xf>
    <xf numFmtId="197" fontId="30" fillId="0" borderId="10" xfId="81" applyNumberFormat="1" applyFont="1" applyBorder="1" applyAlignment="1">
      <alignment horizontal="center" vertical="center" wrapText="1"/>
      <protection/>
    </xf>
    <xf numFmtId="188" fontId="0" fillId="0" borderId="0" xfId="0" applyNumberFormat="1" applyFill="1" applyAlignment="1">
      <alignment/>
    </xf>
    <xf numFmtId="198" fontId="8" fillId="0" borderId="10" xfId="64" applyNumberFormat="1" applyFont="1" applyBorder="1" applyAlignment="1">
      <alignment horizontal="center" vertical="center"/>
      <protection/>
    </xf>
    <xf numFmtId="198" fontId="8" fillId="0" borderId="10" xfId="65" applyNumberFormat="1" applyFont="1" applyBorder="1" applyAlignment="1">
      <alignment horizontal="center" vertical="center"/>
      <protection/>
    </xf>
    <xf numFmtId="198" fontId="8" fillId="0" borderId="10" xfId="66" applyNumberFormat="1" applyFont="1" applyBorder="1" applyAlignment="1">
      <alignment horizontal="center" vertical="center"/>
      <protection/>
    </xf>
    <xf numFmtId="198" fontId="8" fillId="0" borderId="10" xfId="67" applyNumberFormat="1" applyFont="1" applyBorder="1" applyAlignment="1">
      <alignment horizontal="center" vertical="center"/>
      <protection/>
    </xf>
    <xf numFmtId="198" fontId="8" fillId="0" borderId="10" xfId="68" applyNumberFormat="1" applyFont="1" applyBorder="1" applyAlignment="1">
      <alignment horizontal="center" vertical="center"/>
      <protection/>
    </xf>
    <xf numFmtId="198" fontId="8" fillId="0" borderId="10" xfId="69" applyNumberFormat="1" applyFont="1" applyBorder="1" applyAlignment="1">
      <alignment horizontal="center" vertical="center"/>
      <protection/>
    </xf>
    <xf numFmtId="198" fontId="8" fillId="0" borderId="10" xfId="70" applyNumberFormat="1" applyFont="1" applyBorder="1" applyAlignment="1">
      <alignment horizontal="center" vertical="center"/>
      <protection/>
    </xf>
    <xf numFmtId="198" fontId="8" fillId="0" borderId="10" xfId="71" applyNumberFormat="1" applyFont="1" applyBorder="1" applyAlignment="1">
      <alignment horizontal="center" vertical="center"/>
      <protection/>
    </xf>
    <xf numFmtId="198" fontId="8" fillId="0" borderId="10" xfId="55" applyNumberFormat="1" applyFont="1" applyBorder="1" applyAlignment="1">
      <alignment horizontal="center" vertical="center"/>
      <protection/>
    </xf>
    <xf numFmtId="0" fontId="8" fillId="24" borderId="10" xfId="0" applyFont="1" applyFill="1" applyBorder="1" applyAlignment="1">
      <alignment horizontal="center" vertical="top" wrapText="1"/>
    </xf>
    <xf numFmtId="198" fontId="8" fillId="0" borderId="10" xfId="56" applyNumberFormat="1" applyFont="1" applyBorder="1" applyAlignment="1">
      <alignment horizontal="center" vertical="center"/>
      <protection/>
    </xf>
    <xf numFmtId="1" fontId="8" fillId="24" borderId="10" xfId="0" applyNumberFormat="1" applyFont="1" applyFill="1" applyBorder="1" applyAlignment="1">
      <alignment horizontal="center" vertical="center" wrapText="1"/>
    </xf>
    <xf numFmtId="198" fontId="8" fillId="0" borderId="10" xfId="57" applyNumberFormat="1" applyFont="1" applyBorder="1" applyAlignment="1">
      <alignment horizontal="center" vertical="center"/>
      <protection/>
    </xf>
    <xf numFmtId="198" fontId="8" fillId="0" borderId="10" xfId="58" applyNumberFormat="1" applyFont="1" applyBorder="1" applyAlignment="1">
      <alignment horizontal="center" vertical="center"/>
      <protection/>
    </xf>
    <xf numFmtId="198" fontId="8" fillId="0" borderId="10" xfId="59" applyNumberFormat="1" applyFont="1" applyBorder="1" applyAlignment="1">
      <alignment horizontal="center" vertical="center"/>
      <protection/>
    </xf>
    <xf numFmtId="4" fontId="8" fillId="0" borderId="10" xfId="61" applyNumberFormat="1" applyFont="1" applyBorder="1" applyAlignment="1">
      <alignment horizontal="center" vertical="center"/>
      <protection/>
    </xf>
    <xf numFmtId="198" fontId="8" fillId="0" borderId="10" xfId="62" applyNumberFormat="1" applyFont="1" applyBorder="1" applyAlignment="1">
      <alignment horizontal="center" vertical="center"/>
      <protection/>
    </xf>
    <xf numFmtId="4" fontId="8" fillId="0" borderId="10" xfId="60" applyNumberFormat="1" applyFont="1" applyBorder="1" applyAlignment="1">
      <alignment horizontal="center" vertical="center"/>
      <protection/>
    </xf>
    <xf numFmtId="188" fontId="8" fillId="0" borderId="10" xfId="60" applyNumberFormat="1" applyFont="1" applyBorder="1" applyAlignment="1">
      <alignment horizontal="center" vertical="center"/>
      <protection/>
    </xf>
    <xf numFmtId="198" fontId="8" fillId="0" borderId="10" xfId="54" applyNumberFormat="1" applyFont="1" applyBorder="1" applyAlignment="1">
      <alignment horizontal="center" vertical="center"/>
      <protection/>
    </xf>
    <xf numFmtId="199" fontId="30" fillId="0" borderId="10" xfId="73" applyNumberFormat="1" applyFont="1" applyBorder="1" applyAlignment="1">
      <alignment horizontal="center" vertical="center" wrapText="1"/>
      <protection/>
    </xf>
    <xf numFmtId="199" fontId="30" fillId="0" borderId="10" xfId="74" applyNumberFormat="1" applyFont="1" applyBorder="1" applyAlignment="1">
      <alignment horizontal="center" vertical="center" wrapText="1"/>
      <protection/>
    </xf>
    <xf numFmtId="199" fontId="30" fillId="0" borderId="10" xfId="75" applyNumberFormat="1" applyFont="1" applyBorder="1" applyAlignment="1">
      <alignment horizontal="center" vertical="center" wrapText="1"/>
      <protection/>
    </xf>
    <xf numFmtId="188" fontId="8" fillId="0" borderId="10" xfId="0" applyNumberFormat="1" applyFont="1" applyFill="1" applyBorder="1" applyAlignment="1">
      <alignment horizontal="center" vertical="center" wrapText="1"/>
    </xf>
    <xf numFmtId="199" fontId="30" fillId="0" borderId="10" xfId="76" applyNumberFormat="1" applyFont="1" applyBorder="1" applyAlignment="1">
      <alignment horizontal="center" vertical="center" wrapText="1"/>
      <protection/>
    </xf>
    <xf numFmtId="188" fontId="11" fillId="0" borderId="0" xfId="0" applyNumberFormat="1" applyFont="1" applyAlignment="1">
      <alignment/>
    </xf>
    <xf numFmtId="198" fontId="8" fillId="0" borderId="10" xfId="63" applyNumberFormat="1" applyFont="1" applyBorder="1" applyAlignment="1">
      <alignment horizontal="center" vertical="center"/>
      <protection/>
    </xf>
    <xf numFmtId="201" fontId="30" fillId="24" borderId="11" xfId="0" applyNumberFormat="1" applyFont="1" applyFill="1" applyBorder="1" applyAlignment="1">
      <alignment horizontal="center" vertical="center" wrapText="1"/>
    </xf>
    <xf numFmtId="188" fontId="8" fillId="24" borderId="10" xfId="0" applyNumberFormat="1" applyFont="1" applyFill="1" applyBorder="1" applyAlignment="1">
      <alignment horizontal="center" vertical="center" wrapText="1"/>
    </xf>
    <xf numFmtId="188" fontId="8" fillId="0" borderId="10" xfId="57" applyNumberFormat="1" applyFont="1" applyBorder="1" applyAlignment="1">
      <alignment horizontal="center" vertical="center"/>
      <protection/>
    </xf>
    <xf numFmtId="188" fontId="8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9" xfId="63"/>
    <cellStyle name="Обычный 2 2" xfId="64"/>
    <cellStyle name="Обычный 2 3" xfId="65"/>
    <cellStyle name="Обычный 2 4" xfId="66"/>
    <cellStyle name="Обычный 2 5" xfId="67"/>
    <cellStyle name="Обычный 2 6" xfId="68"/>
    <cellStyle name="Обычный 2 7" xfId="69"/>
    <cellStyle name="Обычный 2 8" xfId="70"/>
    <cellStyle name="Обычный 2 9" xfId="71"/>
    <cellStyle name="Обычный 3" xfId="72"/>
    <cellStyle name="Обычный 32" xfId="73"/>
    <cellStyle name="Обычный 33" xfId="74"/>
    <cellStyle name="Обычный 35" xfId="75"/>
    <cellStyle name="Обычный 37" xfId="76"/>
    <cellStyle name="Обычный 4" xfId="77"/>
    <cellStyle name="Обычный 5" xfId="78"/>
    <cellStyle name="Обычный 7" xfId="79"/>
    <cellStyle name="Обычный 8" xfId="80"/>
    <cellStyle name="Обычный 9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B16">
      <selection activeCell="K34" sqref="K34"/>
    </sheetView>
  </sheetViews>
  <sheetFormatPr defaultColWidth="9.00390625" defaultRowHeight="12.75"/>
  <cols>
    <col min="1" max="1" width="9.125" style="0" hidden="1" customWidth="1"/>
    <col min="2" max="2" width="14.75390625" style="0" customWidth="1"/>
    <col min="3" max="3" width="52.875" style="0" customWidth="1"/>
    <col min="4" max="4" width="16.25390625" style="22" customWidth="1"/>
    <col min="5" max="5" width="16.875" style="0" customWidth="1"/>
    <col min="6" max="6" width="16.25390625" style="0" customWidth="1"/>
    <col min="7" max="7" width="13.875" style="0" customWidth="1"/>
    <col min="8" max="8" width="25.625" style="0" customWidth="1"/>
    <col min="12" max="13" width="13.125" style="0" bestFit="1" customWidth="1"/>
  </cols>
  <sheetData>
    <row r="1" spans="2:8" ht="20.25">
      <c r="B1" s="5"/>
      <c r="C1" s="5"/>
      <c r="D1" s="21"/>
      <c r="E1" s="5"/>
      <c r="F1" s="5"/>
      <c r="G1" s="5"/>
      <c r="H1" s="28">
        <v>3</v>
      </c>
    </row>
    <row r="2" spans="2:8" ht="18.75">
      <c r="B2" s="85" t="s">
        <v>31</v>
      </c>
      <c r="C2" s="85"/>
      <c r="D2" s="85"/>
      <c r="E2" s="85"/>
      <c r="F2" s="85"/>
      <c r="G2" s="85"/>
      <c r="H2" s="85"/>
    </row>
    <row r="3" spans="2:8" ht="18.75">
      <c r="B3" s="85" t="s">
        <v>32</v>
      </c>
      <c r="C3" s="85"/>
      <c r="D3" s="85"/>
      <c r="E3" s="85"/>
      <c r="F3" s="85"/>
      <c r="G3" s="85"/>
      <c r="H3" s="85"/>
    </row>
    <row r="4" spans="2:8" ht="18.75">
      <c r="B4" s="85" t="s">
        <v>65</v>
      </c>
      <c r="C4" s="85"/>
      <c r="D4" s="85"/>
      <c r="E4" s="85"/>
      <c r="F4" s="85"/>
      <c r="G4" s="85"/>
      <c r="H4" s="85"/>
    </row>
    <row r="5" spans="2:8" ht="18.75">
      <c r="B5" s="85" t="s">
        <v>42</v>
      </c>
      <c r="C5" s="85"/>
      <c r="D5" s="85"/>
      <c r="E5" s="85"/>
      <c r="F5" s="85"/>
      <c r="G5" s="85"/>
      <c r="H5" s="85"/>
    </row>
    <row r="6" spans="2:8" ht="18.75">
      <c r="B6" s="5"/>
      <c r="C6" s="5"/>
      <c r="D6" s="21"/>
      <c r="E6" s="5"/>
      <c r="F6" s="5"/>
      <c r="G6" s="5"/>
      <c r="H6" s="18" t="s">
        <v>10</v>
      </c>
    </row>
    <row r="7" spans="2:8" s="4" customFormat="1" ht="84" customHeight="1">
      <c r="B7" s="9" t="s">
        <v>15</v>
      </c>
      <c r="C7" s="13" t="s">
        <v>30</v>
      </c>
      <c r="D7" s="9" t="s">
        <v>58</v>
      </c>
      <c r="E7" s="19" t="s">
        <v>66</v>
      </c>
      <c r="F7" s="9" t="s">
        <v>67</v>
      </c>
      <c r="G7" s="9" t="s">
        <v>16</v>
      </c>
      <c r="H7" s="9" t="s">
        <v>68</v>
      </c>
    </row>
    <row r="8" spans="2:8" ht="20.25">
      <c r="B8" s="11">
        <v>2111</v>
      </c>
      <c r="C8" s="10" t="s">
        <v>2</v>
      </c>
      <c r="D8" s="14">
        <f>238913.75336+34342.68877</f>
        <v>273256.44213</v>
      </c>
      <c r="E8" s="72">
        <v>318811.24904</v>
      </c>
      <c r="F8" s="73">
        <v>308219.06001</v>
      </c>
      <c r="G8" s="12">
        <f aca="true" t="shared" si="0" ref="G8:G32">F8/E8*100</f>
        <v>96.67759871651485</v>
      </c>
      <c r="H8" s="12">
        <v>34962.7</v>
      </c>
    </row>
    <row r="9" spans="2:8" ht="20.25">
      <c r="B9" s="11">
        <v>2120</v>
      </c>
      <c r="C9" s="10" t="s">
        <v>17</v>
      </c>
      <c r="D9" s="14">
        <f>53584.05743+7422.33331</f>
        <v>61006.39074</v>
      </c>
      <c r="E9" s="72">
        <v>70603.27978</v>
      </c>
      <c r="F9" s="73">
        <v>68420.13525</v>
      </c>
      <c r="G9" s="12">
        <f t="shared" si="0"/>
        <v>96.90787094196945</v>
      </c>
      <c r="H9" s="12">
        <v>7413.7</v>
      </c>
    </row>
    <row r="10" spans="2:8" ht="20.25">
      <c r="B10" s="11">
        <v>2200</v>
      </c>
      <c r="C10" s="10" t="s">
        <v>18</v>
      </c>
      <c r="D10" s="20">
        <f>D11+D12+D13+D14+D15+D16+D22</f>
        <v>74796.135087</v>
      </c>
      <c r="E10" s="20">
        <f>E11+E12+E13+E14+E15+E16+E22</f>
        <v>105938.27443</v>
      </c>
      <c r="F10" s="20">
        <f>F11+F12+F13+F14+F15+F16+F22</f>
        <v>86396.9589</v>
      </c>
      <c r="G10" s="12">
        <f t="shared" si="0"/>
        <v>81.55405528819315</v>
      </c>
      <c r="H10" s="12">
        <v>11600.9</v>
      </c>
    </row>
    <row r="11" spans="2:13" ht="40.5">
      <c r="B11" s="16">
        <v>2210</v>
      </c>
      <c r="C11" s="17" t="s">
        <v>3</v>
      </c>
      <c r="D11" s="14">
        <f>9009.14232+1600.84143</f>
        <v>10609.983750000001</v>
      </c>
      <c r="E11" s="72">
        <v>17655.306</v>
      </c>
      <c r="F11" s="74">
        <v>12848.55998</v>
      </c>
      <c r="G11" s="12">
        <f t="shared" si="0"/>
        <v>72.77449612031647</v>
      </c>
      <c r="H11" s="12">
        <v>2238.6</v>
      </c>
      <c r="L11" s="31"/>
      <c r="M11" s="31"/>
    </row>
    <row r="12" spans="2:13" ht="40.5">
      <c r="B12" s="16">
        <v>2220</v>
      </c>
      <c r="C12" s="17" t="s">
        <v>19</v>
      </c>
      <c r="D12" s="14">
        <f>833.97666+8339.11095</f>
        <v>9173.08761</v>
      </c>
      <c r="E12" s="72">
        <v>654.018</v>
      </c>
      <c r="F12" s="74">
        <v>408.61633</v>
      </c>
      <c r="G12" s="12">
        <f t="shared" si="0"/>
        <v>62.47784158845781</v>
      </c>
      <c r="H12" s="12">
        <v>-8764.5</v>
      </c>
      <c r="M12" s="24"/>
    </row>
    <row r="13" spans="2:8" ht="20.25">
      <c r="B13" s="16">
        <v>2230</v>
      </c>
      <c r="C13" s="17" t="s">
        <v>4</v>
      </c>
      <c r="D13" s="14">
        <f>3697.96424+723.28298</f>
        <v>4421.247219999999</v>
      </c>
      <c r="E13" s="72">
        <v>10545.971</v>
      </c>
      <c r="F13" s="74">
        <v>8806.52722</v>
      </c>
      <c r="G13" s="12">
        <f t="shared" si="0"/>
        <v>83.50608227540167</v>
      </c>
      <c r="H13" s="12">
        <v>4385.3</v>
      </c>
    </row>
    <row r="14" spans="2:8" ht="20.25">
      <c r="B14" s="16">
        <v>2240</v>
      </c>
      <c r="C14" s="17" t="s">
        <v>14</v>
      </c>
      <c r="D14" s="14">
        <f>19623.8112+1992.562227-321</f>
        <v>21295.373427</v>
      </c>
      <c r="E14" s="72">
        <v>41602.07069</v>
      </c>
      <c r="F14" s="74">
        <v>33785.68046</v>
      </c>
      <c r="G14" s="12">
        <f t="shared" si="0"/>
        <v>81.2115356270503</v>
      </c>
      <c r="H14" s="12">
        <v>12490.3</v>
      </c>
    </row>
    <row r="15" spans="2:9" s="8" customFormat="1" ht="22.5" customHeight="1">
      <c r="B15" s="16">
        <v>2250</v>
      </c>
      <c r="C15" s="17" t="s">
        <v>12</v>
      </c>
      <c r="D15" s="14">
        <f>217.65269+4.43876</f>
        <v>222.09145</v>
      </c>
      <c r="E15" s="72">
        <v>429.954</v>
      </c>
      <c r="F15" s="74">
        <v>204.92029</v>
      </c>
      <c r="G15" s="12">
        <f t="shared" si="0"/>
        <v>47.66098001181521</v>
      </c>
      <c r="H15" s="12">
        <v>-17.2</v>
      </c>
      <c r="I15"/>
    </row>
    <row r="16" spans="2:8" ht="40.5">
      <c r="B16" s="11">
        <v>2270</v>
      </c>
      <c r="C16" s="10" t="s">
        <v>20</v>
      </c>
      <c r="D16" s="12">
        <f>D17+D18+D19+D20+D21</f>
        <v>28899.355630000005</v>
      </c>
      <c r="E16" s="12">
        <f>E17+E18+E19+E20+E21</f>
        <v>33910.873739999995</v>
      </c>
      <c r="F16" s="12">
        <f>F17+F18+F19+F20+F21</f>
        <v>30059.32662</v>
      </c>
      <c r="G16" s="12">
        <f t="shared" si="0"/>
        <v>88.6421472076172</v>
      </c>
      <c r="H16" s="12">
        <v>1160</v>
      </c>
    </row>
    <row r="17" spans="2:8" ht="20.25">
      <c r="B17" s="16">
        <v>2271</v>
      </c>
      <c r="C17" s="17" t="s">
        <v>5</v>
      </c>
      <c r="D17" s="14">
        <f>14986.23406+3247.93995</f>
        <v>18234.174010000002</v>
      </c>
      <c r="E17" s="72">
        <v>23759.69516</v>
      </c>
      <c r="F17" s="80">
        <v>22251.64603</v>
      </c>
      <c r="G17" s="12">
        <f t="shared" si="0"/>
        <v>93.65291044415909</v>
      </c>
      <c r="H17" s="12">
        <v>4017.4</v>
      </c>
    </row>
    <row r="18" spans="2:8" ht="40.5">
      <c r="B18" s="16">
        <v>2272</v>
      </c>
      <c r="C18" s="17" t="s">
        <v>21</v>
      </c>
      <c r="D18" s="14">
        <f>1008.28164+961.35864</f>
        <v>1969.64028</v>
      </c>
      <c r="E18" s="72">
        <v>1969.033</v>
      </c>
      <c r="F18" s="80">
        <v>1611.97487</v>
      </c>
      <c r="G18" s="12">
        <f t="shared" si="0"/>
        <v>81.86632067618979</v>
      </c>
      <c r="H18" s="12">
        <v>-357.6</v>
      </c>
    </row>
    <row r="19" spans="2:8" ht="20.25">
      <c r="B19" s="16">
        <v>2273</v>
      </c>
      <c r="C19" s="17" t="s">
        <v>6</v>
      </c>
      <c r="D19" s="14">
        <f>3268.22286+2982.6247</f>
        <v>6250.84756</v>
      </c>
      <c r="E19" s="72">
        <v>6941.63338</v>
      </c>
      <c r="F19" s="80">
        <v>5625.91976</v>
      </c>
      <c r="G19" s="12">
        <f t="shared" si="0"/>
        <v>81.04605144099384</v>
      </c>
      <c r="H19" s="12">
        <v>-624.9</v>
      </c>
    </row>
    <row r="20" spans="2:8" ht="20.25">
      <c r="B20" s="16">
        <v>2274</v>
      </c>
      <c r="C20" s="17" t="s">
        <v>7</v>
      </c>
      <c r="D20" s="14">
        <f>982.74484+1461.94894</f>
        <v>2444.69378</v>
      </c>
      <c r="E20" s="72">
        <v>333.55512</v>
      </c>
      <c r="F20" s="80">
        <v>216.59163</v>
      </c>
      <c r="G20" s="12">
        <f t="shared" si="0"/>
        <v>64.93428432458181</v>
      </c>
      <c r="H20" s="12">
        <v>-2228.1</v>
      </c>
    </row>
    <row r="21" spans="2:8" ht="20.25">
      <c r="B21" s="16">
        <v>2275</v>
      </c>
      <c r="C21" s="17" t="s">
        <v>22</v>
      </c>
      <c r="D21" s="51"/>
      <c r="E21" s="72">
        <v>906.95708</v>
      </c>
      <c r="F21" s="80">
        <v>353.19433</v>
      </c>
      <c r="G21" s="12">
        <f t="shared" si="0"/>
        <v>38.942783268200515</v>
      </c>
      <c r="H21" s="12">
        <v>353.2</v>
      </c>
    </row>
    <row r="22" spans="2:8" ht="63" customHeight="1">
      <c r="B22" s="11">
        <v>2280</v>
      </c>
      <c r="C22" s="10" t="s">
        <v>23</v>
      </c>
      <c r="D22" s="14">
        <f>174.996</f>
        <v>174.996</v>
      </c>
      <c r="E22" s="72">
        <v>1140.081</v>
      </c>
      <c r="F22" s="75">
        <v>283.328</v>
      </c>
      <c r="G22" s="12">
        <f t="shared" si="0"/>
        <v>24.851567564059046</v>
      </c>
      <c r="H22" s="12">
        <v>108.3</v>
      </c>
    </row>
    <row r="23" spans="2:8" ht="40.5">
      <c r="B23" s="11">
        <v>2420</v>
      </c>
      <c r="C23" s="10" t="s">
        <v>13</v>
      </c>
      <c r="D23" s="14"/>
      <c r="E23" s="72">
        <v>167.41267</v>
      </c>
      <c r="F23" s="72">
        <v>167.41267</v>
      </c>
      <c r="G23" s="12">
        <f t="shared" si="0"/>
        <v>100</v>
      </c>
      <c r="H23" s="12">
        <v>167.4</v>
      </c>
    </row>
    <row r="24" spans="2:8" ht="20.25">
      <c r="B24" s="11">
        <v>2600</v>
      </c>
      <c r="C24" s="10" t="s">
        <v>24</v>
      </c>
      <c r="D24" s="12">
        <f>D25+D26</f>
        <v>51243.613529999995</v>
      </c>
      <c r="E24" s="12">
        <f>E25+E26</f>
        <v>96303.93527</v>
      </c>
      <c r="F24" s="12">
        <f>F25+F26</f>
        <v>85858.54429</v>
      </c>
      <c r="G24" s="12">
        <f t="shared" si="0"/>
        <v>89.15372362436172</v>
      </c>
      <c r="H24" s="12">
        <v>34614.9</v>
      </c>
    </row>
    <row r="25" spans="2:10" ht="60.75">
      <c r="B25" s="16">
        <v>2610</v>
      </c>
      <c r="C25" s="17" t="s">
        <v>25</v>
      </c>
      <c r="D25" s="14">
        <f>115878.13896-68940.61202+321+3879.88659</f>
        <v>51138.41353</v>
      </c>
      <c r="E25" s="72">
        <v>95996.13527</v>
      </c>
      <c r="F25" s="76">
        <v>85550.74429</v>
      </c>
      <c r="G25" s="12">
        <f t="shared" si="0"/>
        <v>89.1189463506826</v>
      </c>
      <c r="H25" s="12">
        <v>34412.3</v>
      </c>
      <c r="J25" s="24"/>
    </row>
    <row r="26" spans="2:8" ht="49.5" customHeight="1">
      <c r="B26" s="16">
        <v>2620</v>
      </c>
      <c r="C26" s="17" t="s">
        <v>28</v>
      </c>
      <c r="D26" s="15">
        <v>105.2</v>
      </c>
      <c r="E26" s="72">
        <v>307.8</v>
      </c>
      <c r="F26" s="77">
        <v>307.8</v>
      </c>
      <c r="G26" s="12">
        <f t="shared" si="0"/>
        <v>100</v>
      </c>
      <c r="H26" s="12">
        <v>202.6</v>
      </c>
    </row>
    <row r="27" spans="2:8" ht="25.5" customHeight="1">
      <c r="B27" s="11">
        <v>2700</v>
      </c>
      <c r="C27" s="10" t="s">
        <v>35</v>
      </c>
      <c r="D27" s="12">
        <f>D28+D29</f>
        <v>15363.46211</v>
      </c>
      <c r="E27" s="12">
        <f>E28+E29</f>
        <v>17526.75</v>
      </c>
      <c r="F27" s="12">
        <f>F28+F29</f>
        <v>15541.13326</v>
      </c>
      <c r="G27" s="12">
        <f t="shared" si="0"/>
        <v>88.67093591224842</v>
      </c>
      <c r="H27" s="12">
        <v>177.7</v>
      </c>
    </row>
    <row r="28" spans="2:8" ht="21" customHeight="1">
      <c r="B28" s="16">
        <v>2710</v>
      </c>
      <c r="C28" s="17" t="s">
        <v>34</v>
      </c>
      <c r="D28" s="14">
        <v>545.28132</v>
      </c>
      <c r="E28" s="72"/>
      <c r="F28" s="76"/>
      <c r="G28" s="12"/>
      <c r="H28" s="12">
        <v>-545.3</v>
      </c>
    </row>
    <row r="29" spans="2:8" ht="20.25">
      <c r="B29" s="16">
        <v>2730</v>
      </c>
      <c r="C29" s="17" t="s">
        <v>26</v>
      </c>
      <c r="D29" s="14">
        <f>13387.90326+5310.16412-3879.88659</f>
        <v>14818.18079</v>
      </c>
      <c r="E29" s="79">
        <v>17526.75</v>
      </c>
      <c r="F29" s="76">
        <v>15541.13326</v>
      </c>
      <c r="G29" s="12">
        <f t="shared" si="0"/>
        <v>88.67093591224842</v>
      </c>
      <c r="H29" s="12">
        <v>722.9</v>
      </c>
    </row>
    <row r="30" spans="2:8" ht="21" customHeight="1">
      <c r="B30" s="11">
        <v>2800</v>
      </c>
      <c r="C30" s="10" t="s">
        <v>27</v>
      </c>
      <c r="D30" s="14">
        <f>270.64867+6.03592</f>
        <v>276.68458999999996</v>
      </c>
      <c r="E30" s="79">
        <v>523.35678</v>
      </c>
      <c r="F30" s="77">
        <v>189.71844</v>
      </c>
      <c r="G30" s="12">
        <f t="shared" si="0"/>
        <v>36.250307104075354</v>
      </c>
      <c r="H30" s="12">
        <f>F30-D30</f>
        <v>-86.96614999999997</v>
      </c>
    </row>
    <row r="31" spans="2:8" ht="20.25" hidden="1">
      <c r="B31" s="11">
        <v>9000</v>
      </c>
      <c r="C31" s="10" t="s">
        <v>8</v>
      </c>
      <c r="D31" s="14"/>
      <c r="E31" s="14"/>
      <c r="F31" s="14"/>
      <c r="G31" s="12" t="e">
        <f t="shared" si="0"/>
        <v>#DIV/0!</v>
      </c>
      <c r="H31" s="12">
        <f>F31-D31</f>
        <v>0</v>
      </c>
    </row>
    <row r="32" spans="2:9" ht="19.5" customHeight="1">
      <c r="B32" s="11"/>
      <c r="C32" s="10" t="s">
        <v>9</v>
      </c>
      <c r="D32" s="20">
        <f>D8+D9+D10+D23+D24+D27+D30+D31</f>
        <v>475942.72818700003</v>
      </c>
      <c r="E32" s="20">
        <f>E8+E9+E10+E23+E24+E27+E30</f>
        <v>609874.25797</v>
      </c>
      <c r="F32" s="20">
        <f>F8+F9+F10+F23+F24+F27+F30</f>
        <v>564792.96282</v>
      </c>
      <c r="G32" s="12">
        <f t="shared" si="0"/>
        <v>92.60810002047708</v>
      </c>
      <c r="H32" s="12">
        <v>88850.3</v>
      </c>
      <c r="I32" s="24"/>
    </row>
    <row r="33" spans="2:8" ht="12.75">
      <c r="B33" s="1"/>
      <c r="C33" s="1"/>
      <c r="D33" s="23"/>
      <c r="E33" s="1"/>
      <c r="F33" s="1"/>
      <c r="G33" s="2"/>
      <c r="H33" s="1"/>
    </row>
    <row r="34" spans="4:8" ht="12.75">
      <c r="D34" s="52"/>
      <c r="E34" s="24"/>
      <c r="F34" s="24"/>
      <c r="H34" s="30"/>
    </row>
    <row r="35" spans="3:6" ht="20.25">
      <c r="C35" s="28"/>
      <c r="D35" s="33"/>
      <c r="E35" s="78"/>
      <c r="F35" s="78"/>
    </row>
    <row r="36" spans="3:8" ht="20.25">
      <c r="C36" s="28"/>
      <c r="D36" s="34"/>
      <c r="F36" s="24"/>
      <c r="H36" s="24"/>
    </row>
    <row r="37" spans="3:4" ht="20.25">
      <c r="C37" s="28"/>
      <c r="D37" s="34"/>
    </row>
    <row r="38" spans="3:4" ht="20.25">
      <c r="C38" s="28"/>
      <c r="D38" s="34"/>
    </row>
  </sheetData>
  <sheetProtection/>
  <mergeCells count="4">
    <mergeCell ref="B3:H3"/>
    <mergeCell ref="B2:H2"/>
    <mergeCell ref="B4:H4"/>
    <mergeCell ref="B5:H5"/>
  </mergeCells>
  <conditionalFormatting sqref="E8:E9">
    <cfRule type="expression" priority="13" dxfId="0" stopIfTrue="1">
      <formula>IV8=1</formula>
    </cfRule>
  </conditionalFormatting>
  <conditionalFormatting sqref="E11:E15">
    <cfRule type="expression" priority="12" dxfId="0" stopIfTrue="1">
      <formula>IV11=1</formula>
    </cfRule>
  </conditionalFormatting>
  <conditionalFormatting sqref="E17:E21">
    <cfRule type="expression" priority="11" dxfId="0" stopIfTrue="1">
      <formula>IV17=1</formula>
    </cfRule>
  </conditionalFormatting>
  <conditionalFormatting sqref="E22">
    <cfRule type="expression" priority="10" dxfId="0" stopIfTrue="1">
      <formula>IV22=1</formula>
    </cfRule>
  </conditionalFormatting>
  <conditionalFormatting sqref="E23">
    <cfRule type="expression" priority="9" dxfId="0" stopIfTrue="1">
      <formula>IV23=1</formula>
    </cfRule>
  </conditionalFormatting>
  <conditionalFormatting sqref="F23">
    <cfRule type="expression" priority="8" dxfId="0" stopIfTrue="1">
      <formula>A23=1</formula>
    </cfRule>
  </conditionalFormatting>
  <conditionalFormatting sqref="F23">
    <cfRule type="expression" priority="7" dxfId="0" stopIfTrue="1">
      <formula>A23=1</formula>
    </cfRule>
  </conditionalFormatting>
  <conditionalFormatting sqref="E25:E26">
    <cfRule type="expression" priority="6" dxfId="0" stopIfTrue="1">
      <formula>IV25=1</formula>
    </cfRule>
  </conditionalFormatting>
  <conditionalFormatting sqref="E28:E30">
    <cfRule type="expression" priority="5" dxfId="0" stopIfTrue="1">
      <formula>IV28=1</formula>
    </cfRule>
  </conditionalFormatting>
  <conditionalFormatting sqref="E30">
    <cfRule type="expression" priority="4" dxfId="0" stopIfTrue="1">
      <formula>IV30=1</formula>
    </cfRule>
  </conditionalFormatting>
  <conditionalFormatting sqref="E30">
    <cfRule type="expression" priority="3" dxfId="0" stopIfTrue="1">
      <formula>IV30=1</formula>
    </cfRule>
  </conditionalFormatting>
  <conditionalFormatting sqref="E30">
    <cfRule type="expression" priority="2" dxfId="0" stopIfTrue="1">
      <formula>IV30=1</formula>
    </cfRule>
  </conditionalFormatting>
  <conditionalFormatting sqref="E30">
    <cfRule type="expression" priority="1" dxfId="0" stopIfTrue="1">
      <formula>IV30=1</formula>
    </cfRule>
  </conditionalFormatting>
  <printOptions/>
  <pageMargins left="0.5905511811023623" right="0" top="0.1968503937007874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8">
      <selection activeCell="J27" sqref="J27"/>
    </sheetView>
  </sheetViews>
  <sheetFormatPr defaultColWidth="9.00390625" defaultRowHeight="12.75"/>
  <cols>
    <col min="1" max="1" width="12.875" style="25" customWidth="1"/>
    <col min="2" max="2" width="47.25390625" style="0" customWidth="1"/>
    <col min="3" max="3" width="16.875" style="22" customWidth="1"/>
    <col min="4" max="4" width="16.25390625" style="22" customWidth="1"/>
    <col min="5" max="5" width="13.875" style="0" customWidth="1"/>
    <col min="6" max="6" width="14.375" style="0" customWidth="1"/>
    <col min="7" max="7" width="16.25390625" style="0" customWidth="1"/>
  </cols>
  <sheetData>
    <row r="1" spans="2:7" ht="18.75">
      <c r="B1" s="5"/>
      <c r="C1" s="21"/>
      <c r="D1" s="21"/>
      <c r="E1" s="5"/>
      <c r="F1" s="5"/>
      <c r="G1" s="7">
        <v>2</v>
      </c>
    </row>
    <row r="2" spans="2:7" ht="18.75">
      <c r="B2" s="26" t="s">
        <v>31</v>
      </c>
      <c r="C2" s="26"/>
      <c r="D2" s="26"/>
      <c r="E2" s="26"/>
      <c r="F2" s="26"/>
      <c r="G2" s="26"/>
    </row>
    <row r="3" spans="2:7" ht="18.75">
      <c r="B3" s="26" t="s">
        <v>36</v>
      </c>
      <c r="C3" s="26"/>
      <c r="D3" s="26"/>
      <c r="E3" s="26"/>
      <c r="F3" s="26"/>
      <c r="G3" s="26"/>
    </row>
    <row r="4" spans="1:7" ht="18.75">
      <c r="A4" s="85" t="s">
        <v>59</v>
      </c>
      <c r="B4" s="85"/>
      <c r="C4" s="85"/>
      <c r="D4" s="85"/>
      <c r="E4" s="85"/>
      <c r="F4" s="85"/>
      <c r="G4" s="85"/>
    </row>
    <row r="5" spans="1:7" ht="18.75">
      <c r="A5" s="85" t="s">
        <v>42</v>
      </c>
      <c r="B5" s="85"/>
      <c r="C5" s="85"/>
      <c r="D5" s="85"/>
      <c r="E5" s="85"/>
      <c r="F5" s="85"/>
      <c r="G5" s="85"/>
    </row>
    <row r="6" spans="2:7" ht="18.75">
      <c r="B6" s="5"/>
      <c r="C6" s="21"/>
      <c r="D6" s="21"/>
      <c r="E6" s="5"/>
      <c r="F6" s="5"/>
      <c r="G6" s="18" t="s">
        <v>11</v>
      </c>
    </row>
    <row r="7" spans="1:7" s="3" customFormat="1" ht="126.75" customHeight="1">
      <c r="A7" s="47" t="s">
        <v>38</v>
      </c>
      <c r="B7" s="47" t="s">
        <v>39</v>
      </c>
      <c r="C7" s="47" t="s">
        <v>57</v>
      </c>
      <c r="D7" s="48" t="s">
        <v>60</v>
      </c>
      <c r="E7" s="47" t="s">
        <v>61</v>
      </c>
      <c r="F7" s="47" t="s">
        <v>16</v>
      </c>
      <c r="G7" s="47" t="s">
        <v>62</v>
      </c>
    </row>
    <row r="8" spans="1:7" ht="20.25">
      <c r="A8" s="39" t="s">
        <v>41</v>
      </c>
      <c r="B8" s="40" t="s">
        <v>40</v>
      </c>
      <c r="C8" s="29">
        <v>47034.62141</v>
      </c>
      <c r="D8" s="53">
        <v>54407.9922</v>
      </c>
      <c r="E8" s="29">
        <v>53059.96413</v>
      </c>
      <c r="F8" s="14">
        <f>E8/D8*100</f>
        <v>97.52237122618908</v>
      </c>
      <c r="G8" s="14">
        <v>6025.4</v>
      </c>
    </row>
    <row r="9" spans="1:7" ht="20.25">
      <c r="A9" s="16">
        <v>1000</v>
      </c>
      <c r="B9" s="40" t="s">
        <v>0</v>
      </c>
      <c r="C9" s="29">
        <v>259146.37873</v>
      </c>
      <c r="D9" s="54">
        <v>374556.68044</v>
      </c>
      <c r="E9" s="29">
        <v>349759.72464</v>
      </c>
      <c r="F9" s="14">
        <f aca="true" t="shared" si="0" ref="F9:F25">E9/D9*100</f>
        <v>93.37965197393608</v>
      </c>
      <c r="G9" s="14">
        <f aca="true" t="shared" si="1" ref="G9:G24">E9-C9</f>
        <v>90613.34590999997</v>
      </c>
    </row>
    <row r="10" spans="1:7" ht="20.25">
      <c r="A10" s="16">
        <v>2000</v>
      </c>
      <c r="B10" s="40" t="s">
        <v>70</v>
      </c>
      <c r="C10" s="29">
        <v>68940.61202</v>
      </c>
      <c r="D10" s="55">
        <v>35080.488</v>
      </c>
      <c r="E10" s="14">
        <v>29493.13988</v>
      </c>
      <c r="F10" s="14">
        <f t="shared" si="0"/>
        <v>84.07277538442453</v>
      </c>
      <c r="G10" s="14">
        <f t="shared" si="1"/>
        <v>-39447.47214</v>
      </c>
    </row>
    <row r="11" spans="1:11" ht="20.25">
      <c r="A11" s="16">
        <v>3000</v>
      </c>
      <c r="B11" s="40" t="s">
        <v>69</v>
      </c>
      <c r="C11" s="14">
        <v>16473.25741</v>
      </c>
      <c r="D11" s="56">
        <v>22038.70867</v>
      </c>
      <c r="E11" s="14">
        <v>20129.69873</v>
      </c>
      <c r="F11" s="14">
        <f t="shared" si="0"/>
        <v>91.33792288566062</v>
      </c>
      <c r="G11" s="14">
        <f t="shared" si="1"/>
        <v>3656.4413200000017</v>
      </c>
      <c r="I11" s="24"/>
      <c r="J11" s="24"/>
      <c r="K11" s="24"/>
    </row>
    <row r="12" spans="1:7" ht="20.25">
      <c r="A12" s="16">
        <v>4000</v>
      </c>
      <c r="B12" s="40" t="s">
        <v>1</v>
      </c>
      <c r="C12" s="29">
        <v>13614.57082</v>
      </c>
      <c r="D12" s="57">
        <v>18456.185</v>
      </c>
      <c r="E12" s="29">
        <v>17993.82499</v>
      </c>
      <c r="F12" s="14">
        <f t="shared" si="0"/>
        <v>97.49482349683859</v>
      </c>
      <c r="G12" s="14">
        <f t="shared" si="1"/>
        <v>4379.25417</v>
      </c>
    </row>
    <row r="13" spans="1:7" ht="20.25">
      <c r="A13" s="16">
        <v>5000</v>
      </c>
      <c r="B13" s="40" t="s">
        <v>29</v>
      </c>
      <c r="C13" s="14">
        <v>10321.61193</v>
      </c>
      <c r="D13" s="58">
        <v>13870.35895</v>
      </c>
      <c r="E13" s="14">
        <v>12998.21559</v>
      </c>
      <c r="F13" s="14">
        <f t="shared" si="0"/>
        <v>93.71217887623592</v>
      </c>
      <c r="G13" s="14">
        <f t="shared" si="1"/>
        <v>2676.6036600000007</v>
      </c>
    </row>
    <row r="14" spans="1:7" ht="29.25" customHeight="1">
      <c r="A14" s="16">
        <v>6000</v>
      </c>
      <c r="B14" s="40" t="s">
        <v>37</v>
      </c>
      <c r="C14" s="15">
        <v>46273.5596</v>
      </c>
      <c r="D14" s="59">
        <v>59666.55804</v>
      </c>
      <c r="E14" s="15">
        <v>54499.76393</v>
      </c>
      <c r="F14" s="14">
        <f t="shared" si="0"/>
        <v>91.34055276569461</v>
      </c>
      <c r="G14" s="14">
        <f t="shared" si="1"/>
        <v>8226.20433</v>
      </c>
    </row>
    <row r="15" spans="1:7" ht="20.25">
      <c r="A15" s="38" t="s">
        <v>47</v>
      </c>
      <c r="B15" s="41" t="s">
        <v>71</v>
      </c>
      <c r="C15" s="29"/>
      <c r="D15" s="60">
        <v>207.015</v>
      </c>
      <c r="E15" s="29">
        <v>62.5</v>
      </c>
      <c r="F15" s="14">
        <f>E15/D15*100</f>
        <v>30.191048957804995</v>
      </c>
      <c r="G15" s="14">
        <f t="shared" si="1"/>
        <v>62.5</v>
      </c>
    </row>
    <row r="16" spans="1:7" ht="20.25">
      <c r="A16" s="50" t="s">
        <v>55</v>
      </c>
      <c r="B16" s="17" t="s">
        <v>56</v>
      </c>
      <c r="C16" s="29"/>
      <c r="D16" s="61">
        <v>140</v>
      </c>
      <c r="E16" s="62"/>
      <c r="F16" s="14"/>
      <c r="G16" s="14">
        <f t="shared" si="1"/>
        <v>0</v>
      </c>
    </row>
    <row r="17" spans="1:7" ht="20.25">
      <c r="A17" s="42" t="s">
        <v>43</v>
      </c>
      <c r="B17" s="43" t="s">
        <v>73</v>
      </c>
      <c r="C17" s="29">
        <v>7058.21624</v>
      </c>
      <c r="D17" s="63">
        <v>20584.017</v>
      </c>
      <c r="E17" s="81">
        <v>17175.60394</v>
      </c>
      <c r="F17" s="14">
        <f t="shared" si="0"/>
        <v>83.4414581954533</v>
      </c>
      <c r="G17" s="14">
        <f t="shared" si="1"/>
        <v>10117.387700000001</v>
      </c>
    </row>
    <row r="18" spans="1:7" ht="40.5">
      <c r="A18" s="42" t="s">
        <v>44</v>
      </c>
      <c r="B18" s="40" t="s">
        <v>48</v>
      </c>
      <c r="C18" s="29">
        <v>506.05872</v>
      </c>
      <c r="D18" s="65">
        <v>1266.023</v>
      </c>
      <c r="E18" s="82">
        <v>897.82216</v>
      </c>
      <c r="F18" s="14">
        <f>E18/D18*100</f>
        <v>70.91673374022432</v>
      </c>
      <c r="G18" s="14">
        <f t="shared" si="1"/>
        <v>391.76344000000006</v>
      </c>
    </row>
    <row r="19" spans="1:7" ht="40.5">
      <c r="A19" s="38" t="s">
        <v>49</v>
      </c>
      <c r="B19" s="41" t="s">
        <v>72</v>
      </c>
      <c r="C19" s="15">
        <v>601.25591</v>
      </c>
      <c r="D19" s="66">
        <v>733.387</v>
      </c>
      <c r="E19" s="64">
        <v>600.97566</v>
      </c>
      <c r="F19" s="14">
        <f t="shared" si="0"/>
        <v>81.94522946275296</v>
      </c>
      <c r="G19" s="14">
        <f t="shared" si="1"/>
        <v>-0.28025000000002365</v>
      </c>
    </row>
    <row r="20" spans="1:7" ht="20.25">
      <c r="A20" s="44">
        <v>8200</v>
      </c>
      <c r="B20" s="41" t="s">
        <v>50</v>
      </c>
      <c r="C20" s="15">
        <v>2883.46402</v>
      </c>
      <c r="D20" s="67">
        <v>4091.3</v>
      </c>
      <c r="E20" s="64">
        <v>3897.00523</v>
      </c>
      <c r="F20" s="14">
        <f t="shared" si="0"/>
        <v>95.25102607973017</v>
      </c>
      <c r="G20" s="14">
        <f t="shared" si="1"/>
        <v>1013.5412100000003</v>
      </c>
    </row>
    <row r="21" spans="1:7" ht="40.5">
      <c r="A21" s="42" t="s">
        <v>63</v>
      </c>
      <c r="B21" s="49" t="s">
        <v>64</v>
      </c>
      <c r="C21" s="15"/>
      <c r="D21" s="70">
        <v>95.7</v>
      </c>
      <c r="E21" s="71">
        <v>9.88782</v>
      </c>
      <c r="F21" s="14">
        <f t="shared" si="0"/>
        <v>10.332100313479623</v>
      </c>
      <c r="G21" s="14">
        <f t="shared" si="1"/>
        <v>9.88782</v>
      </c>
    </row>
    <row r="22" spans="1:7" ht="20.25">
      <c r="A22" s="38" t="s">
        <v>45</v>
      </c>
      <c r="B22" s="45" t="s">
        <v>46</v>
      </c>
      <c r="C22" s="15">
        <v>2983.92138</v>
      </c>
      <c r="D22" s="68">
        <v>4204.632</v>
      </c>
      <c r="E22" s="15">
        <v>3739.62345</v>
      </c>
      <c r="F22" s="29">
        <f t="shared" si="0"/>
        <v>88.94056483421141</v>
      </c>
      <c r="G22" s="14">
        <f t="shared" si="1"/>
        <v>755.7020699999998</v>
      </c>
    </row>
    <row r="23" spans="1:7" ht="20.25">
      <c r="A23" s="42" t="s">
        <v>51</v>
      </c>
      <c r="B23" s="17" t="s">
        <v>52</v>
      </c>
      <c r="C23" s="15"/>
      <c r="D23" s="69">
        <v>167.41267</v>
      </c>
      <c r="E23" s="69">
        <v>167.41267</v>
      </c>
      <c r="F23" s="29">
        <f t="shared" si="0"/>
        <v>100</v>
      </c>
      <c r="G23" s="14">
        <f t="shared" si="1"/>
        <v>167.41267</v>
      </c>
    </row>
    <row r="24" spans="1:7" ht="33.75" customHeight="1">
      <c r="A24" s="42" t="s">
        <v>53</v>
      </c>
      <c r="B24" s="49" t="s">
        <v>54</v>
      </c>
      <c r="C24" s="29">
        <v>105.2</v>
      </c>
      <c r="D24" s="29">
        <f>150+157.8</f>
        <v>307.8</v>
      </c>
      <c r="E24" s="29">
        <f>150+157.8</f>
        <v>307.8</v>
      </c>
      <c r="F24" s="29">
        <f t="shared" si="0"/>
        <v>100</v>
      </c>
      <c r="G24" s="14">
        <f t="shared" si="1"/>
        <v>202.60000000000002</v>
      </c>
    </row>
    <row r="25" spans="1:7" ht="20.25">
      <c r="A25" s="11"/>
      <c r="B25" s="11" t="s">
        <v>33</v>
      </c>
      <c r="C25" s="46">
        <f>C8+C9+C10+C11+C12+C13+C14+C15+C17+C18+C19+C20+C22+C23+C24</f>
        <v>475942.72819000005</v>
      </c>
      <c r="D25" s="46">
        <f>D8+D9+D10+D11+D12+D13+D14+D15+D16+D17+D18+D19+D20+D21+D22+D23+D24</f>
        <v>609874.2579700002</v>
      </c>
      <c r="E25" s="46">
        <f>E8+E9+E10+E11+E12+E13+E14+E15+E16+E17+E18+E19+E20+E21+E22+E23+E24</f>
        <v>564792.9628199998</v>
      </c>
      <c r="F25" s="12">
        <f t="shared" si="0"/>
        <v>92.60810002047702</v>
      </c>
      <c r="G25" s="12">
        <v>88850.3</v>
      </c>
    </row>
    <row r="26" spans="1:7" ht="18.75">
      <c r="A26" s="27"/>
      <c r="B26" s="6"/>
      <c r="C26" s="21"/>
      <c r="D26" s="32"/>
      <c r="E26" s="5"/>
      <c r="F26" s="5"/>
      <c r="G26" s="5"/>
    </row>
    <row r="27" spans="1:7" ht="20.25">
      <c r="A27" s="27"/>
      <c r="B27" s="5"/>
      <c r="C27" s="34"/>
      <c r="D27" s="34"/>
      <c r="E27" s="34"/>
      <c r="F27" s="34"/>
      <c r="G27" s="83"/>
    </row>
    <row r="28" spans="1:7" ht="20.25">
      <c r="A28" s="27"/>
      <c r="B28" s="5"/>
      <c r="C28" s="36"/>
      <c r="D28" s="21"/>
      <c r="E28" s="37"/>
      <c r="F28" s="5"/>
      <c r="G28" s="83"/>
    </row>
    <row r="29" spans="1:7" ht="18.75">
      <c r="A29" s="27"/>
      <c r="B29" s="35"/>
      <c r="C29" s="36"/>
      <c r="D29" s="21"/>
      <c r="E29" s="5"/>
      <c r="F29" s="5"/>
      <c r="G29" s="84"/>
    </row>
    <row r="30" spans="1:7" ht="18.75">
      <c r="A30" s="27"/>
      <c r="B30" s="5"/>
      <c r="C30" s="21"/>
      <c r="D30" s="21"/>
      <c r="E30" s="84"/>
      <c r="F30" s="5"/>
      <c r="G30" s="5"/>
    </row>
    <row r="31" spans="1:7" ht="18.75">
      <c r="A31" s="27"/>
      <c r="B31" s="5"/>
      <c r="C31" s="21"/>
      <c r="D31" s="21"/>
      <c r="E31" s="5"/>
      <c r="F31" s="5"/>
      <c r="G31" s="5"/>
    </row>
    <row r="32" spans="1:7" ht="18.75">
      <c r="A32" s="27"/>
      <c r="B32" s="5"/>
      <c r="C32" s="21"/>
      <c r="D32" s="21"/>
      <c r="E32" s="5"/>
      <c r="F32" s="5"/>
      <c r="G32" s="5"/>
    </row>
    <row r="33" spans="1:7" ht="18.75">
      <c r="A33" s="27"/>
      <c r="B33" s="5"/>
      <c r="C33" s="21"/>
      <c r="D33" s="21"/>
      <c r="E33" s="84"/>
      <c r="F33" s="5"/>
      <c r="G33" s="5"/>
    </row>
    <row r="34" spans="1:7" ht="18.75">
      <c r="A34" s="27"/>
      <c r="B34" s="5"/>
      <c r="C34" s="21"/>
      <c r="D34" s="21"/>
      <c r="E34" s="5"/>
      <c r="F34" s="5"/>
      <c r="G34" s="5"/>
    </row>
    <row r="35" spans="1:7" ht="18.75">
      <c r="A35" s="27"/>
      <c r="B35" s="5"/>
      <c r="C35" s="21"/>
      <c r="D35" s="21"/>
      <c r="E35" s="5"/>
      <c r="F35" s="5"/>
      <c r="G35" s="5"/>
    </row>
    <row r="36" spans="1:7" ht="18.75">
      <c r="A36" s="27"/>
      <c r="B36" s="5"/>
      <c r="C36" s="21"/>
      <c r="D36" s="21"/>
      <c r="E36" s="5"/>
      <c r="F36" s="5"/>
      <c r="G36" s="5"/>
    </row>
    <row r="37" spans="1:7" ht="18.75">
      <c r="A37" s="27"/>
      <c r="B37" s="5"/>
      <c r="C37" s="21"/>
      <c r="D37" s="21"/>
      <c r="E37" s="5"/>
      <c r="F37" s="5"/>
      <c r="G37" s="5"/>
    </row>
    <row r="38" spans="1:7" ht="18.75">
      <c r="A38" s="27"/>
      <c r="B38" s="5"/>
      <c r="C38" s="21"/>
      <c r="D38" s="21"/>
      <c r="E38" s="5"/>
      <c r="F38" s="5"/>
      <c r="G38" s="5"/>
    </row>
    <row r="39" spans="1:7" ht="18.75">
      <c r="A39" s="27"/>
      <c r="B39" s="5"/>
      <c r="C39" s="21"/>
      <c r="D39" s="21"/>
      <c r="E39" s="5"/>
      <c r="F39" s="5"/>
      <c r="G39" s="5"/>
    </row>
    <row r="40" spans="1:7" ht="18.75">
      <c r="A40" s="27"/>
      <c r="B40" s="5"/>
      <c r="C40" s="21"/>
      <c r="D40" s="21"/>
      <c r="E40" s="5"/>
      <c r="F40" s="5"/>
      <c r="G40" s="5"/>
    </row>
    <row r="41" spans="1:7" ht="18.75">
      <c r="A41" s="27"/>
      <c r="B41" s="5"/>
      <c r="C41" s="21"/>
      <c r="D41" s="21"/>
      <c r="E41" s="5"/>
      <c r="F41" s="5"/>
      <c r="G41" s="5"/>
    </row>
    <row r="42" spans="1:7" ht="18.75">
      <c r="A42" s="27"/>
      <c r="B42" s="5"/>
      <c r="C42" s="21"/>
      <c r="D42" s="21"/>
      <c r="E42" s="5"/>
      <c r="F42" s="5"/>
      <c r="G42" s="5"/>
    </row>
    <row r="43" ht="18.75">
      <c r="A43" s="27"/>
    </row>
    <row r="44" ht="18.75">
      <c r="A44" s="27"/>
    </row>
    <row r="45" ht="18.75">
      <c r="A45" s="27"/>
    </row>
  </sheetData>
  <sheetProtection/>
  <mergeCells count="2">
    <mergeCell ref="A4:G4"/>
    <mergeCell ref="A5:G5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Бондарчук</cp:lastModifiedBy>
  <cp:lastPrinted>2021-10-06T10:34:29Z</cp:lastPrinted>
  <dcterms:created xsi:type="dcterms:W3CDTF">2003-04-14T04:34:14Z</dcterms:created>
  <dcterms:modified xsi:type="dcterms:W3CDTF">2021-10-12T08:13:37Z</dcterms:modified>
  <cp:category/>
  <cp:version/>
  <cp:contentType/>
  <cp:contentStatus/>
</cp:coreProperties>
</file>