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3170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'Лист1'!$A$1:$P$150</definedName>
  </definedNames>
  <calcPr fullCalcOnLoad="1"/>
</workbook>
</file>

<file path=xl/sharedStrings.xml><?xml version="1.0" encoding="utf-8"?>
<sst xmlns="http://schemas.openxmlformats.org/spreadsheetml/2006/main" count="530" uniqueCount="381">
  <si>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</si>
  <si>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</si>
  <si>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</si>
  <si>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</si>
  <si>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</si>
  <si>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</si>
  <si>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</si>
  <si>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</si>
  <si>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</si>
  <si>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</si>
  <si>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</si>
  <si>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</si>
  <si>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</si>
  <si>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</si>
  <si>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</si>
  <si>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</si>
  <si>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</si>
  <si>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Павлоградської міської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</si>
  <si>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</si>
  <si>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</si>
  <si>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</si>
  <si>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</si>
  <si>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</si>
  <si>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0210170</t>
  </si>
  <si>
    <t>0131</t>
  </si>
  <si>
    <t>0170</t>
  </si>
  <si>
    <t>Підвищення кваліфікації депутатів місцевих рад та посадових осіб місцевого самоврядування</t>
  </si>
  <si>
    <t>0210180</t>
  </si>
  <si>
    <t>0133</t>
  </si>
  <si>
    <t>0180</t>
  </si>
  <si>
    <t>Інша діяльність у сфері державного управління</t>
  </si>
  <si>
    <t>0217130</t>
  </si>
  <si>
    <t>0421</t>
  </si>
  <si>
    <t>7130</t>
  </si>
  <si>
    <t>Здійснення заходів із землеустрою</t>
  </si>
  <si>
    <t>0217330</t>
  </si>
  <si>
    <t>0443</t>
  </si>
  <si>
    <t>7330</t>
  </si>
  <si>
    <t>0217340</t>
  </si>
  <si>
    <t>7340</t>
  </si>
  <si>
    <t>Проектування, реставрація та охорона пам`яток архітектури</t>
  </si>
  <si>
    <t>0217350</t>
  </si>
  <si>
    <t>7350</t>
  </si>
  <si>
    <t>Розроблення схем планування та забудови територій (містобудівної документації)</t>
  </si>
  <si>
    <t>0217610</t>
  </si>
  <si>
    <t>0411</t>
  </si>
  <si>
    <t>7610</t>
  </si>
  <si>
    <t>Сприяння розвитку малого та середнього підприємництва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</si>
  <si>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</si>
  <si>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</si>
  <si>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</si>
  <si>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</si>
  <si>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</si>
  <si>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</si>
  <si>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</si>
  <si>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</si>
  <si>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</si>
  <si>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</si>
  <si>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</si>
  <si>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</si>
  <si>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0217693</t>
  </si>
  <si>
    <t>7693</t>
  </si>
  <si>
    <t>Інші заходи, пов`язані з економічною діяльністю</t>
  </si>
  <si>
    <t>0218210</t>
  </si>
  <si>
    <t>0380</t>
  </si>
  <si>
    <t>8210</t>
  </si>
  <si>
    <t>Муніципальні формування з охорони громадського порядку</t>
  </si>
  <si>
    <t>0218220</t>
  </si>
  <si>
    <t>8220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</si>
  <si>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</si>
  <si>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</si>
  <si>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</si>
  <si>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</si>
  <si>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0511</t>
  </si>
  <si>
    <t>8311</t>
  </si>
  <si>
    <t>Охорона та раціональне використання природних ресурсів</t>
  </si>
  <si>
    <t>0218410</t>
  </si>
  <si>
    <t>0830</t>
  </si>
  <si>
    <t>8410</t>
  </si>
  <si>
    <t>Фінансова підтримка засобів масової інформації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</si>
  <si>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</si>
  <si>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</si>
  <si>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</si>
  <si>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</si>
  <si>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</si>
  <si>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Вiддiл освiти Павлоградської мiської ради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</si>
  <si>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</si>
  <si>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</si>
  <si>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</si>
  <si>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0610170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</si>
  <si>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</si>
  <si>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</si>
  <si>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</si>
  <si>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</si>
  <si>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</si>
  <si>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</si>
  <si>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</si>
  <si>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</si>
  <si>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</si>
  <si>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</si>
  <si>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</si>
  <si>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</si>
  <si>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</si>
  <si>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</si>
  <si>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</si>
  <si>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</si>
  <si>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</si>
  <si>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</si>
  <si>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</si>
  <si>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</si>
  <si>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</si>
  <si>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</si>
  <si>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</si>
  <si>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</si>
  <si>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</si>
  <si>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</si>
  <si>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</si>
  <si>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</si>
  <si>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</si>
  <si>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</si>
  <si>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</si>
  <si>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</si>
  <si>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</si>
  <si>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</si>
  <si>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</si>
  <si>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</si>
  <si>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</si>
  <si>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</si>
  <si>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</si>
  <si>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</si>
  <si>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</si>
  <si>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</si>
  <si>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</si>
  <si>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</si>
  <si>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</si>
  <si>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0700000</t>
  </si>
  <si>
    <t>Відділ охорони здоров'я Павлоградської міської ради</t>
  </si>
  <si>
    <t>0710000</t>
  </si>
  <si>
    <t>Відділ охорони здоров`я Павлоградської міської ради</t>
  </si>
  <si>
    <t>0710160</t>
  </si>
  <si>
    <t>0710170</t>
  </si>
  <si>
    <t>0712010</t>
  </si>
  <si>
    <t>0731</t>
  </si>
  <si>
    <t>2010</t>
  </si>
  <si>
    <t>Багатопрофільна стаціонарна медична допомога населенню</t>
  </si>
  <si>
    <t>0712030</t>
  </si>
  <si>
    <t>0733</t>
  </si>
  <si>
    <t>2030</t>
  </si>
  <si>
    <t>Лікарсько-акушерська допомога вагітним, породіллям та новонародженим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</si>
  <si>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</si>
  <si>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</si>
  <si>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</si>
  <si>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</si>
  <si>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0712152</t>
  </si>
  <si>
    <t>0763</t>
  </si>
  <si>
    <t>2152</t>
  </si>
  <si>
    <t>Інші програми та заходи у сфері охорони здоров`я</t>
  </si>
  <si>
    <t>0717322</t>
  </si>
  <si>
    <t>7322</t>
  </si>
  <si>
    <t>0800000</t>
  </si>
  <si>
    <t>Управління соціального захисту населення Павлоградської міської ради</t>
  </si>
  <si>
    <t>0810000</t>
  </si>
  <si>
    <t>Управління праці та соціального захисту населення Павлоградської міської ради</t>
  </si>
  <si>
    <t>0810160</t>
  </si>
  <si>
    <t>0810170</t>
  </si>
  <si>
    <t>0810180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</si>
  <si>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</si>
  <si>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</si>
  <si>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</si>
  <si>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</si>
  <si>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</si>
  <si>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</si>
  <si>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</si>
  <si>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</si>
  <si>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</si>
  <si>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</si>
  <si>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</si>
  <si>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</si>
  <si>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</si>
  <si>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</si>
  <si>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</si>
  <si>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</si>
  <si>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</si>
  <si>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</si>
  <si>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</si>
  <si>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</si>
  <si>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</si>
  <si>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</si>
  <si>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</si>
  <si>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</si>
  <si>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</si>
  <si>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</si>
  <si>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</t>
  </si>
  <si>
    <t>3191</t>
  </si>
  <si>
    <t>Інші видатки на соціальний захист ветеранів війни та праці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</si>
  <si>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</si>
  <si>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</si>
  <si>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</si>
  <si>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</si>
  <si>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</si>
  <si>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</si>
  <si>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</si>
  <si>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</si>
  <si>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</si>
  <si>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</si>
  <si>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0817413</t>
  </si>
  <si>
    <t>0451</t>
  </si>
  <si>
    <t>7413</t>
  </si>
  <si>
    <t>Інші заходи у сфері автотранспорту</t>
  </si>
  <si>
    <t>0900000</t>
  </si>
  <si>
    <t>Служба у справах дітей Павлоградської міської ради</t>
  </si>
  <si>
    <t>0910000</t>
  </si>
  <si>
    <t>0910160</t>
  </si>
  <si>
    <t>0910170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</si>
  <si>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</si>
  <si>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</si>
  <si>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</si>
  <si>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</si>
  <si>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</si>
  <si>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</si>
  <si>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1000000</t>
  </si>
  <si>
    <t>Відділ культури Павлоградської міської ради</t>
  </si>
  <si>
    <t>1010000</t>
  </si>
  <si>
    <t>1010160</t>
  </si>
  <si>
    <t>1010170</t>
  </si>
  <si>
    <t>1011080</t>
  </si>
  <si>
    <t>1080</t>
  </si>
  <si>
    <t>Надання спеціалізованої освіти мистецькими школами</t>
  </si>
  <si>
    <t>1014010</t>
  </si>
  <si>
    <t>0821</t>
  </si>
  <si>
    <t>4010</t>
  </si>
  <si>
    <t>Фінансова підтримка театрів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</si>
  <si>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</si>
  <si>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</si>
  <si>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</si>
  <si>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</si>
  <si>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</si>
  <si>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</si>
  <si>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</si>
  <si>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</si>
  <si>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</si>
  <si>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</si>
  <si>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</si>
  <si>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</si>
  <si>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</si>
  <si>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</si>
  <si>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</si>
  <si>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1017324</t>
  </si>
  <si>
    <t>7324</t>
  </si>
  <si>
    <t>1100000</t>
  </si>
  <si>
    <t>Відділ з питань сім'ї, молоді та спорту Павлоградської міської ради</t>
  </si>
  <si>
    <t>1110000</t>
  </si>
  <si>
    <t>Відділ з питань сім"ї, молоді та спорту Павлоградської міської ради</t>
  </si>
  <si>
    <t>1110160</t>
  </si>
  <si>
    <t>1110170</t>
  </si>
  <si>
    <t>1113123</t>
  </si>
  <si>
    <t>3123</t>
  </si>
  <si>
    <t>Заходи державної політики з питань сім`ї</t>
  </si>
  <si>
    <t>1113131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</si>
  <si>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</si>
  <si>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</si>
  <si>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1113133</t>
  </si>
  <si>
    <t>3133</t>
  </si>
  <si>
    <t>Інші заходи та заклади молодіжної політики</t>
  </si>
  <si>
    <t>1115011</t>
  </si>
  <si>
    <t>0810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</si>
  <si>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</si>
  <si>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</si>
  <si>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</si>
  <si>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</si>
  <si>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</si>
  <si>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</si>
  <si>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</si>
  <si>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</si>
  <si>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</si>
  <si>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</si>
  <si>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</si>
  <si>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</si>
  <si>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</si>
  <si>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</si>
  <si>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</si>
  <si>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</si>
  <si>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</si>
  <si>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1117691</t>
  </si>
  <si>
    <t>1119770</t>
  </si>
  <si>
    <t>9770</t>
  </si>
  <si>
    <t>Інші субвенції з місцевого бюджету</t>
  </si>
  <si>
    <t>1200000</t>
  </si>
  <si>
    <t>Управління комунального господарства та будівництва Павлоградської міської ради</t>
  </si>
  <si>
    <t>1210000</t>
  </si>
  <si>
    <t>Орган з питань житлово-комунального господарства</t>
  </si>
  <si>
    <t>1210160</t>
  </si>
  <si>
    <t>1210170</t>
  </si>
  <si>
    <t>1210180</t>
  </si>
  <si>
    <t>1213242</t>
  </si>
  <si>
    <t>1216011</t>
  </si>
  <si>
    <t>0610</t>
  </si>
  <si>
    <t>6011</t>
  </si>
  <si>
    <t>Експлуатація та технічне обслуговування житлового фонду</t>
  </si>
  <si>
    <t>1216017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</si>
  <si>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</si>
  <si>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</si>
  <si>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</si>
  <si>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</si>
  <si>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</si>
  <si>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</si>
  <si>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</si>
  <si>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</si>
  <si>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</si>
  <si>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1216081</t>
  </si>
  <si>
    <t>6081</t>
  </si>
  <si>
    <t>Будівництво житла для окремих категорій населення відповідно до законодавства</t>
  </si>
  <si>
    <t>1217130</t>
  </si>
  <si>
    <t>1217310</t>
  </si>
  <si>
    <t>7310</t>
  </si>
  <si>
    <t>1217322</t>
  </si>
  <si>
    <t>Будівництво медичних установ та закладів</t>
  </si>
  <si>
    <t>1217330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</si>
  <si>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</si>
  <si>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</si>
  <si>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</si>
  <si>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</si>
  <si>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1217470</t>
  </si>
  <si>
    <t>7470</t>
  </si>
  <si>
    <t>Інша діяльність у сфері дорожнього господарства</t>
  </si>
  <si>
    <t>1217640</t>
  </si>
  <si>
    <t>0470</t>
  </si>
  <si>
    <t>7640</t>
  </si>
  <si>
    <t>Заходи з енергозбереження</t>
  </si>
  <si>
    <t>1217670</t>
  </si>
  <si>
    <t>7670</t>
  </si>
  <si>
    <t>Внески до статутного капіталу суб`єктів господарювання</t>
  </si>
  <si>
    <t>1217691</t>
  </si>
  <si>
    <t>1217693</t>
  </si>
  <si>
    <t>1218311</t>
  </si>
  <si>
    <t>1218312</t>
  </si>
  <si>
    <t>0512</t>
  </si>
  <si>
    <t>8312</t>
  </si>
  <si>
    <t>Утилізація відходів</t>
  </si>
  <si>
    <t>1218340</t>
  </si>
  <si>
    <t>0540</t>
  </si>
  <si>
    <t>8340</t>
  </si>
  <si>
    <t>Природоохоронні заходи за рахунок цільових фондів</t>
  </si>
  <si>
    <t>2900000</t>
  </si>
  <si>
    <t>Відділ з питань надзвичайних ситуацій та цивільного захисту населення Павлоградської міської ради</t>
  </si>
  <si>
    <t>2910000</t>
  </si>
  <si>
    <t>2910160</t>
  </si>
  <si>
    <t>2910170</t>
  </si>
  <si>
    <t>2918110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</si>
  <si>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</si>
  <si>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</si>
  <si>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</si>
  <si>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2918120</t>
  </si>
  <si>
    <t>8120</t>
  </si>
  <si>
    <t>Заходи з організації рятування на водах</t>
  </si>
  <si>
    <t>2919770</t>
  </si>
  <si>
    <t>3700000</t>
  </si>
  <si>
    <t>Фінансове управління Павлоградської міської ради</t>
  </si>
  <si>
    <t>3710000</t>
  </si>
  <si>
    <t>3710160</t>
  </si>
  <si>
    <t>3710170</t>
  </si>
  <si>
    <t>3718710</t>
  </si>
  <si>
    <t>8710</t>
  </si>
  <si>
    <t>Резервний фонд місцевого бюджету</t>
  </si>
  <si>
    <t>X</t>
  </si>
  <si>
    <t>УСЬОГО</t>
  </si>
  <si>
    <t>04584000000</t>
  </si>
  <si>
    <t>(код бюджету)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</si>
  <si>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</si>
  <si>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від</t>
  </si>
  <si>
    <t>№</t>
  </si>
  <si>
    <t>Будівництво інших об`єктів комунальної власності</t>
  </si>
  <si>
    <t>Будівництво установ та закладів культури</t>
  </si>
  <si>
    <t>Будівництво об`єктів житлово-комунального господарства</t>
  </si>
  <si>
    <t>0218240</t>
  </si>
  <si>
    <t>Заходи та роботи з територіальної оборони</t>
  </si>
  <si>
    <t>до рішення виконавчого комітету</t>
  </si>
  <si>
    <t xml:space="preserve">Начальник фінансового управління </t>
  </si>
  <si>
    <t>Раїса РОЇК</t>
  </si>
  <si>
    <t>видатків бюджету Павлоградської міської територіальної громади на 2022 рік</t>
  </si>
  <si>
    <t>РОЗПОДІЛ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</si>
</sst>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quotePrefix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4" fontId="2" fillId="33" borderId="10" xfId="0" applyNumberFormat="1" applyFont="1" applyFill="1" applyBorder="1" applyAlignment="1" quotePrefix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 quotePrefix="1">
      <alignment horizontal="justify" vertical="center" wrapText="1"/>
    </xf>
    <xf numFmtId="4" fontId="3" fillId="33" borderId="10" xfId="0" applyNumberFormat="1" applyFont="1" applyFill="1" applyBorder="1" applyAlignment="1" quotePrefix="1">
      <alignment horizontal="justify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justify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quotePrefix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0"/>
  <sheetViews>
    <sheetView tabSelected="1" view="pageBreakPreview" zoomScale="87" zoomScaleNormal="60" zoomScaleSheetLayoutView="87" zoomScalePageLayoutView="0" workbookViewId="0" topLeftCell="B1">
      <selection activeCell="H92" sqref="H92"/>
    </sheetView>
  </sheetViews>
  <sheetFormatPr defaultColWidth="9.140625" defaultRowHeight="12.75"/>
  <cols>
    <col min="1" max="1" width="13.7109375" style="1" customWidth="1"/>
    <col min="2" max="3" width="12.00390625" style="1" customWidth="1"/>
    <col min="4" max="4" width="57.8515625" style="1" customWidth="1"/>
    <col min="5" max="5" width="18.00390625" style="1" customWidth="1"/>
    <col min="6" max="6" width="19.57421875" style="1" customWidth="1"/>
    <col min="7" max="7" width="20.421875" style="1" customWidth="1"/>
    <col min="8" max="9" width="17.140625" style="1" customWidth="1"/>
    <col min="10" max="10" width="20.57421875" style="1" customWidth="1"/>
    <col min="11" max="11" width="19.7109375" style="1" customWidth="1"/>
    <col min="12" max="12" width="16.7109375" style="1" customWidth="1"/>
    <col min="13" max="13" width="16.00390625" style="1" customWidth="1"/>
    <col min="14" max="14" width="13.7109375" style="1" customWidth="1"/>
    <col min="15" max="15" width="18.140625" style="1" customWidth="1"/>
    <col min="16" max="16" width="22.421875" style="1" customWidth="1"/>
    <col min="17" max="18" width="9.140625" style="1" customWidth="1"/>
    <col min="19" max="19" width="16.421875" style="1" bestFit="1" customWidth="1"/>
    <col min="20" max="16384" width="9.140625" style="1" customWidth="1"/>
  </cols>
  <sheetData>
    <row r="1" ht="16.5">
      <c r="M1" s="1" t="s">
        <v>0</v>
      </c>
    </row>
    <row r="2" ht="16.5">
      <c r="M2" s="1" t="s">
        <v>376</v>
      </c>
    </row>
    <row r="3" ht="16.5">
      <c r="M3" s="1" t="s">
        <v>369</v>
      </c>
    </row>
    <row r="4" ht="16.5">
      <c r="M4" s="1" t="s">
        <v>370</v>
      </c>
    </row>
    <row r="5" spans="1:256" ht="20.25">
      <c r="A5" s="29" t="s">
        <v>380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9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29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29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29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29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29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29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29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29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29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29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29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29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29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29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16" ht="28.5" customHeight="1">
      <c r="A6" s="29" t="s">
        <v>379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6.5">
      <c r="A7" s="32" t="s">
        <v>366</v>
      </c>
      <c r="B7" s="3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6.5">
      <c r="A8" s="1" t="s">
        <v>367</v>
      </c>
      <c r="P8" s="3" t="s">
        <v>1</v>
      </c>
    </row>
    <row r="9" spans="1:16" ht="16.5">
      <c r="A9" s="31" t="s">
        <v>2</v>
      </c>
      <c r="B9" s="31" t="s">
        <v>3</v>
      </c>
      <c r="C9" s="31" t="s">
        <v>4</v>
      </c>
      <c r="D9" s="31" t="s">
        <v>5</v>
      </c>
      <c r="E9" s="31" t="s">
        <v>6</v>
      </c>
      <c r="F9" s="31"/>
      <c r="G9" s="31"/>
      <c r="H9" s="31"/>
      <c r="I9" s="31"/>
      <c r="J9" s="31" t="s">
        <v>13</v>
      </c>
      <c r="K9" s="31"/>
      <c r="L9" s="31"/>
      <c r="M9" s="31"/>
      <c r="N9" s="31"/>
      <c r="O9" s="31"/>
      <c r="P9" s="31" t="s">
        <v>15</v>
      </c>
    </row>
    <row r="10" spans="1:16" ht="16.5">
      <c r="A10" s="31"/>
      <c r="B10" s="31"/>
      <c r="C10" s="31"/>
      <c r="D10" s="31"/>
      <c r="E10" s="31" t="s">
        <v>7</v>
      </c>
      <c r="F10" s="31" t="s">
        <v>8</v>
      </c>
      <c r="G10" s="31" t="s">
        <v>9</v>
      </c>
      <c r="H10" s="31"/>
      <c r="I10" s="31" t="s">
        <v>12</v>
      </c>
      <c r="J10" s="31" t="s">
        <v>7</v>
      </c>
      <c r="K10" s="31" t="s">
        <v>14</v>
      </c>
      <c r="L10" s="31" t="s">
        <v>8</v>
      </c>
      <c r="M10" s="31" t="s">
        <v>9</v>
      </c>
      <c r="N10" s="31"/>
      <c r="O10" s="31" t="s">
        <v>12</v>
      </c>
      <c r="P10" s="31"/>
    </row>
    <row r="11" spans="1:16" ht="16.5">
      <c r="A11" s="31"/>
      <c r="B11" s="31"/>
      <c r="C11" s="31"/>
      <c r="D11" s="31"/>
      <c r="E11" s="31"/>
      <c r="F11" s="31"/>
      <c r="G11" s="31" t="s">
        <v>10</v>
      </c>
      <c r="H11" s="31" t="s">
        <v>11</v>
      </c>
      <c r="I11" s="31"/>
      <c r="J11" s="31"/>
      <c r="K11" s="31"/>
      <c r="L11" s="31"/>
      <c r="M11" s="31" t="s">
        <v>10</v>
      </c>
      <c r="N11" s="31" t="s">
        <v>11</v>
      </c>
      <c r="O11" s="31"/>
      <c r="P11" s="31"/>
    </row>
    <row r="12" spans="1:16" ht="153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33">
      <c r="A13" s="4" t="s">
        <v>16</v>
      </c>
      <c r="B13" s="5"/>
      <c r="C13" s="6"/>
      <c r="D13" s="7" t="s">
        <v>17</v>
      </c>
      <c r="E13" s="8">
        <f>E14</f>
        <v>61434049</v>
      </c>
      <c r="F13" s="8">
        <f aca="true" t="shared" si="0" ref="F13:P13">F14</f>
        <v>61434049</v>
      </c>
      <c r="G13" s="8">
        <f t="shared" si="0"/>
        <v>27138167</v>
      </c>
      <c r="H13" s="8">
        <f t="shared" si="0"/>
        <v>1516419</v>
      </c>
      <c r="I13" s="8"/>
      <c r="J13" s="8">
        <f t="shared" si="0"/>
        <v>4926975</v>
      </c>
      <c r="K13" s="8">
        <f t="shared" si="0"/>
        <v>4875665</v>
      </c>
      <c r="L13" s="8">
        <f t="shared" si="0"/>
        <v>51310</v>
      </c>
      <c r="M13" s="8"/>
      <c r="N13" s="8"/>
      <c r="O13" s="8">
        <f t="shared" si="0"/>
        <v>4875665</v>
      </c>
      <c r="P13" s="8">
        <f t="shared" si="0"/>
        <v>66361024</v>
      </c>
    </row>
    <row r="14" spans="1:16" ht="33">
      <c r="A14" s="4" t="s">
        <v>18</v>
      </c>
      <c r="B14" s="5"/>
      <c r="C14" s="6"/>
      <c r="D14" s="7" t="s">
        <v>17</v>
      </c>
      <c r="E14" s="8">
        <f>SUM(E15:E33)</f>
        <v>61434049</v>
      </c>
      <c r="F14" s="8">
        <f aca="true" t="shared" si="1" ref="F14:P14">SUM(F15:F33)</f>
        <v>61434049</v>
      </c>
      <c r="G14" s="8">
        <f t="shared" si="1"/>
        <v>27138167</v>
      </c>
      <c r="H14" s="8">
        <f t="shared" si="1"/>
        <v>1516419</v>
      </c>
      <c r="I14" s="8"/>
      <c r="J14" s="8">
        <f t="shared" si="1"/>
        <v>4926975</v>
      </c>
      <c r="K14" s="8">
        <f t="shared" si="1"/>
        <v>4875665</v>
      </c>
      <c r="L14" s="8">
        <f t="shared" si="1"/>
        <v>51310</v>
      </c>
      <c r="M14" s="8"/>
      <c r="N14" s="8"/>
      <c r="O14" s="8">
        <f t="shared" si="1"/>
        <v>4875665</v>
      </c>
      <c r="P14" s="8">
        <f t="shared" si="1"/>
        <v>66361024</v>
      </c>
    </row>
    <row r="15" spans="1:16" ht="81.75" customHeight="1">
      <c r="A15" s="9" t="s">
        <v>19</v>
      </c>
      <c r="B15" s="9" t="s">
        <v>21</v>
      </c>
      <c r="C15" s="10" t="s">
        <v>20</v>
      </c>
      <c r="D15" s="15" t="s">
        <v>22</v>
      </c>
      <c r="E15" s="11">
        <v>38966605</v>
      </c>
      <c r="F15" s="11">
        <v>38966605</v>
      </c>
      <c r="G15" s="11">
        <v>27138167</v>
      </c>
      <c r="H15" s="11">
        <v>1463577</v>
      </c>
      <c r="I15" s="12"/>
      <c r="J15" s="11">
        <v>3121325</v>
      </c>
      <c r="K15" s="11">
        <v>3118015</v>
      </c>
      <c r="L15" s="11">
        <v>3310</v>
      </c>
      <c r="M15" s="11"/>
      <c r="N15" s="11"/>
      <c r="O15" s="11">
        <v>3118015</v>
      </c>
      <c r="P15" s="11">
        <f aca="true" t="shared" si="2" ref="P15:P33">E15+J15</f>
        <v>42087930</v>
      </c>
    </row>
    <row r="16" spans="1:16" ht="33">
      <c r="A16" s="9" t="s">
        <v>23</v>
      </c>
      <c r="B16" s="9" t="s">
        <v>25</v>
      </c>
      <c r="C16" s="10" t="s">
        <v>24</v>
      </c>
      <c r="D16" s="15" t="s">
        <v>26</v>
      </c>
      <c r="E16" s="11">
        <v>29786</v>
      </c>
      <c r="F16" s="11">
        <v>29786</v>
      </c>
      <c r="G16" s="11"/>
      <c r="H16" s="11"/>
      <c r="I16" s="11"/>
      <c r="J16" s="11"/>
      <c r="K16" s="11"/>
      <c r="L16" s="11"/>
      <c r="M16" s="11"/>
      <c r="N16" s="11"/>
      <c r="O16" s="11"/>
      <c r="P16" s="11">
        <f t="shared" si="2"/>
        <v>29786</v>
      </c>
    </row>
    <row r="17" spans="1:16" ht="16.5">
      <c r="A17" s="9" t="s">
        <v>27</v>
      </c>
      <c r="B17" s="9" t="s">
        <v>29</v>
      </c>
      <c r="C17" s="10" t="s">
        <v>28</v>
      </c>
      <c r="D17" s="15" t="s">
        <v>30</v>
      </c>
      <c r="E17" s="11">
        <v>5013553</v>
      </c>
      <c r="F17" s="11">
        <v>5013553</v>
      </c>
      <c r="G17" s="11"/>
      <c r="H17" s="11"/>
      <c r="I17" s="11"/>
      <c r="J17" s="11"/>
      <c r="K17" s="11"/>
      <c r="L17" s="11"/>
      <c r="M17" s="11"/>
      <c r="N17" s="11"/>
      <c r="O17" s="11"/>
      <c r="P17" s="11">
        <f t="shared" si="2"/>
        <v>5013553</v>
      </c>
    </row>
    <row r="18" spans="1:16" ht="16.5">
      <c r="A18" s="9" t="s">
        <v>31</v>
      </c>
      <c r="B18" s="9" t="s">
        <v>33</v>
      </c>
      <c r="C18" s="10" t="s">
        <v>32</v>
      </c>
      <c r="D18" s="15" t="s">
        <v>34</v>
      </c>
      <c r="E18" s="11">
        <v>520000</v>
      </c>
      <c r="F18" s="11">
        <v>520000</v>
      </c>
      <c r="G18" s="11"/>
      <c r="H18" s="11"/>
      <c r="I18" s="11"/>
      <c r="J18" s="11"/>
      <c r="K18" s="11"/>
      <c r="L18" s="11"/>
      <c r="M18" s="11"/>
      <c r="N18" s="11"/>
      <c r="O18" s="11"/>
      <c r="P18" s="11">
        <f t="shared" si="2"/>
        <v>520000</v>
      </c>
    </row>
    <row r="19" spans="1:16" ht="16.5">
      <c r="A19" s="9" t="s">
        <v>35</v>
      </c>
      <c r="B19" s="9" t="s">
        <v>37</v>
      </c>
      <c r="C19" s="10" t="s">
        <v>36</v>
      </c>
      <c r="D19" s="15" t="s">
        <v>371</v>
      </c>
      <c r="E19" s="11"/>
      <c r="F19" s="11"/>
      <c r="G19" s="11"/>
      <c r="H19" s="11"/>
      <c r="I19" s="11"/>
      <c r="J19" s="11">
        <v>300000</v>
      </c>
      <c r="K19" s="11">
        <v>300000</v>
      </c>
      <c r="L19" s="11"/>
      <c r="M19" s="11"/>
      <c r="N19" s="11"/>
      <c r="O19" s="11">
        <v>300000</v>
      </c>
      <c r="P19" s="11">
        <f t="shared" si="2"/>
        <v>300000</v>
      </c>
    </row>
    <row r="20" spans="1:16" ht="33">
      <c r="A20" s="9" t="s">
        <v>38</v>
      </c>
      <c r="B20" s="9" t="s">
        <v>39</v>
      </c>
      <c r="C20" s="10" t="s">
        <v>36</v>
      </c>
      <c r="D20" s="15" t="s">
        <v>40</v>
      </c>
      <c r="E20" s="11"/>
      <c r="F20" s="11"/>
      <c r="G20" s="11"/>
      <c r="H20" s="11"/>
      <c r="I20" s="11"/>
      <c r="J20" s="11">
        <v>699750</v>
      </c>
      <c r="K20" s="11">
        <v>699750</v>
      </c>
      <c r="L20" s="11"/>
      <c r="M20" s="11"/>
      <c r="N20" s="11"/>
      <c r="O20" s="11">
        <v>699750</v>
      </c>
      <c r="P20" s="11">
        <f t="shared" si="2"/>
        <v>699750</v>
      </c>
    </row>
    <row r="21" spans="1:16" ht="33">
      <c r="A21" s="9" t="s">
        <v>41</v>
      </c>
      <c r="B21" s="9" t="s">
        <v>42</v>
      </c>
      <c r="C21" s="10" t="s">
        <v>36</v>
      </c>
      <c r="D21" s="15" t="s">
        <v>43</v>
      </c>
      <c r="E21" s="11">
        <v>163600</v>
      </c>
      <c r="F21" s="11">
        <v>163600</v>
      </c>
      <c r="G21" s="11"/>
      <c r="H21" s="11"/>
      <c r="I21" s="11"/>
      <c r="J21" s="11">
        <v>301000</v>
      </c>
      <c r="K21" s="11">
        <v>301000</v>
      </c>
      <c r="L21" s="11"/>
      <c r="M21" s="11"/>
      <c r="N21" s="11"/>
      <c r="O21" s="11">
        <v>301000</v>
      </c>
      <c r="P21" s="11">
        <f t="shared" si="2"/>
        <v>464600</v>
      </c>
    </row>
    <row r="22" spans="1:16" ht="33">
      <c r="A22" s="9" t="s">
        <v>44</v>
      </c>
      <c r="B22" s="9" t="s">
        <v>46</v>
      </c>
      <c r="C22" s="10" t="s">
        <v>45</v>
      </c>
      <c r="D22" s="15" t="s">
        <v>47</v>
      </c>
      <c r="E22" s="11">
        <v>233800</v>
      </c>
      <c r="F22" s="11">
        <v>233800</v>
      </c>
      <c r="G22" s="11"/>
      <c r="H22" s="11"/>
      <c r="I22" s="11"/>
      <c r="J22" s="11"/>
      <c r="K22" s="11"/>
      <c r="L22" s="11"/>
      <c r="M22" s="11"/>
      <c r="N22" s="11"/>
      <c r="O22" s="11"/>
      <c r="P22" s="11">
        <f t="shared" si="2"/>
        <v>233800</v>
      </c>
    </row>
    <row r="23" spans="1:16" ht="33">
      <c r="A23" s="9" t="s">
        <v>48</v>
      </c>
      <c r="B23" s="9" t="s">
        <v>50</v>
      </c>
      <c r="C23" s="10" t="s">
        <v>49</v>
      </c>
      <c r="D23" s="15" t="s">
        <v>51</v>
      </c>
      <c r="E23" s="11"/>
      <c r="F23" s="11"/>
      <c r="G23" s="11"/>
      <c r="H23" s="11"/>
      <c r="I23" s="11"/>
      <c r="J23" s="11">
        <v>70000</v>
      </c>
      <c r="K23" s="11">
        <v>70000</v>
      </c>
      <c r="L23" s="11"/>
      <c r="M23" s="11"/>
      <c r="N23" s="11"/>
      <c r="O23" s="11">
        <v>70000</v>
      </c>
      <c r="P23" s="11">
        <f t="shared" si="2"/>
        <v>70000</v>
      </c>
    </row>
    <row r="24" spans="1:16" ht="81.75" customHeight="1">
      <c r="A24" s="9" t="s">
        <v>52</v>
      </c>
      <c r="B24" s="9" t="s">
        <v>53</v>
      </c>
      <c r="C24" s="10" t="s">
        <v>49</v>
      </c>
      <c r="D24" s="15" t="s">
        <v>54</v>
      </c>
      <c r="E24" s="11"/>
      <c r="F24" s="11"/>
      <c r="G24" s="11"/>
      <c r="H24" s="11"/>
      <c r="I24" s="11"/>
      <c r="J24" s="11">
        <v>250000</v>
      </c>
      <c r="K24" s="11">
        <v>250000</v>
      </c>
      <c r="L24" s="11"/>
      <c r="M24" s="11"/>
      <c r="N24" s="11"/>
      <c r="O24" s="11">
        <v>250000</v>
      </c>
      <c r="P24" s="11">
        <f t="shared" si="2"/>
        <v>250000</v>
      </c>
    </row>
    <row r="25" spans="1:16" ht="33">
      <c r="A25" s="9" t="s">
        <v>55</v>
      </c>
      <c r="B25" s="9" t="s">
        <v>56</v>
      </c>
      <c r="C25" s="10" t="s">
        <v>49</v>
      </c>
      <c r="D25" s="15" t="s">
        <v>57</v>
      </c>
      <c r="E25" s="11">
        <v>188255</v>
      </c>
      <c r="F25" s="11">
        <v>188255</v>
      </c>
      <c r="G25" s="11"/>
      <c r="H25" s="11"/>
      <c r="I25" s="11"/>
      <c r="J25" s="11"/>
      <c r="K25" s="11"/>
      <c r="L25" s="11"/>
      <c r="M25" s="11"/>
      <c r="N25" s="11"/>
      <c r="O25" s="11"/>
      <c r="P25" s="11">
        <f t="shared" si="2"/>
        <v>188255</v>
      </c>
    </row>
    <row r="26" spans="1:16" ht="132" customHeight="1">
      <c r="A26" s="9" t="s">
        <v>58</v>
      </c>
      <c r="B26" s="9" t="s">
        <v>59</v>
      </c>
      <c r="C26" s="10" t="s">
        <v>49</v>
      </c>
      <c r="D26" s="15" t="s">
        <v>368</v>
      </c>
      <c r="E26" s="11"/>
      <c r="F26" s="11"/>
      <c r="G26" s="11"/>
      <c r="H26" s="11"/>
      <c r="I26" s="11"/>
      <c r="J26" s="11">
        <v>48000</v>
      </c>
      <c r="K26" s="11"/>
      <c r="L26" s="11">
        <v>48000</v>
      </c>
      <c r="M26" s="11"/>
      <c r="N26" s="11"/>
      <c r="O26" s="11"/>
      <c r="P26" s="11">
        <f t="shared" si="2"/>
        <v>48000</v>
      </c>
    </row>
    <row r="27" spans="1:16" ht="16.5">
      <c r="A27" s="9" t="s">
        <v>60</v>
      </c>
      <c r="B27" s="9" t="s">
        <v>61</v>
      </c>
      <c r="C27" s="10" t="s">
        <v>49</v>
      </c>
      <c r="D27" s="15" t="s">
        <v>62</v>
      </c>
      <c r="E27" s="11">
        <v>140000</v>
      </c>
      <c r="F27" s="11">
        <v>140000</v>
      </c>
      <c r="G27" s="11"/>
      <c r="H27" s="11"/>
      <c r="I27" s="11"/>
      <c r="J27" s="11"/>
      <c r="K27" s="11"/>
      <c r="L27" s="11"/>
      <c r="M27" s="11"/>
      <c r="N27" s="11"/>
      <c r="O27" s="11"/>
      <c r="P27" s="11">
        <f t="shared" si="2"/>
        <v>140000</v>
      </c>
    </row>
    <row r="28" spans="1:16" ht="33">
      <c r="A28" s="9" t="s">
        <v>63</v>
      </c>
      <c r="B28" s="9" t="s">
        <v>65</v>
      </c>
      <c r="C28" s="10" t="s">
        <v>64</v>
      </c>
      <c r="D28" s="15" t="s">
        <v>66</v>
      </c>
      <c r="E28" s="11">
        <v>4373397</v>
      </c>
      <c r="F28" s="11">
        <v>4373397</v>
      </c>
      <c r="G28" s="11"/>
      <c r="H28" s="11"/>
      <c r="I28" s="11"/>
      <c r="J28" s="11"/>
      <c r="K28" s="11"/>
      <c r="L28" s="11"/>
      <c r="M28" s="11"/>
      <c r="N28" s="11"/>
      <c r="O28" s="11"/>
      <c r="P28" s="11">
        <f t="shared" si="2"/>
        <v>4373397</v>
      </c>
    </row>
    <row r="29" spans="1:16" ht="33">
      <c r="A29" s="9" t="s">
        <v>67</v>
      </c>
      <c r="B29" s="9" t="s">
        <v>68</v>
      </c>
      <c r="C29" s="10" t="s">
        <v>64</v>
      </c>
      <c r="D29" s="15" t="s">
        <v>69</v>
      </c>
      <c r="E29" s="11">
        <v>350600</v>
      </c>
      <c r="F29" s="11">
        <v>350600</v>
      </c>
      <c r="G29" s="11"/>
      <c r="H29" s="11"/>
      <c r="I29" s="11"/>
      <c r="J29" s="11"/>
      <c r="K29" s="11"/>
      <c r="L29" s="11"/>
      <c r="M29" s="11"/>
      <c r="N29" s="11"/>
      <c r="O29" s="11"/>
      <c r="P29" s="11">
        <f t="shared" si="2"/>
        <v>350600</v>
      </c>
    </row>
    <row r="30" spans="1:16" ht="16.5">
      <c r="A30" s="9" t="s">
        <v>70</v>
      </c>
      <c r="B30" s="9" t="s">
        <v>71</v>
      </c>
      <c r="C30" s="10" t="s">
        <v>64</v>
      </c>
      <c r="D30" s="15" t="s">
        <v>72</v>
      </c>
      <c r="E30" s="11">
        <v>825703</v>
      </c>
      <c r="F30" s="11">
        <v>825703</v>
      </c>
      <c r="G30" s="11"/>
      <c r="H30" s="11"/>
      <c r="I30" s="11"/>
      <c r="J30" s="11"/>
      <c r="K30" s="11"/>
      <c r="L30" s="11"/>
      <c r="M30" s="11"/>
      <c r="N30" s="11"/>
      <c r="O30" s="11"/>
      <c r="P30" s="11">
        <f t="shared" si="2"/>
        <v>825703</v>
      </c>
    </row>
    <row r="31" spans="1:16" s="28" customFormat="1" ht="16.5">
      <c r="A31" s="17" t="s">
        <v>374</v>
      </c>
      <c r="B31" s="17">
        <v>8240</v>
      </c>
      <c r="C31" s="18" t="s">
        <v>64</v>
      </c>
      <c r="D31" s="27" t="s">
        <v>375</v>
      </c>
      <c r="E31" s="20">
        <f>F31</f>
        <v>4352842</v>
      </c>
      <c r="F31" s="20">
        <f>4000000+352842</f>
        <v>4352842</v>
      </c>
      <c r="G31" s="20"/>
      <c r="H31" s="20">
        <v>52842</v>
      </c>
      <c r="I31" s="20"/>
      <c r="J31" s="20"/>
      <c r="K31" s="20"/>
      <c r="L31" s="20"/>
      <c r="M31" s="20"/>
      <c r="N31" s="20"/>
      <c r="O31" s="20"/>
      <c r="P31" s="20">
        <f>E31+J31</f>
        <v>4352842</v>
      </c>
    </row>
    <row r="32" spans="1:16" ht="16.5">
      <c r="A32" s="9" t="s">
        <v>76</v>
      </c>
      <c r="B32" s="9" t="s">
        <v>78</v>
      </c>
      <c r="C32" s="10" t="s">
        <v>77</v>
      </c>
      <c r="D32" s="15" t="s">
        <v>79</v>
      </c>
      <c r="E32" s="11">
        <v>5765908</v>
      </c>
      <c r="F32" s="11">
        <v>5765908</v>
      </c>
      <c r="G32" s="11"/>
      <c r="H32" s="11"/>
      <c r="I32" s="11"/>
      <c r="J32" s="11">
        <v>136900</v>
      </c>
      <c r="K32" s="11">
        <v>136900</v>
      </c>
      <c r="L32" s="11"/>
      <c r="M32" s="11"/>
      <c r="N32" s="11"/>
      <c r="O32" s="11">
        <v>136900</v>
      </c>
      <c r="P32" s="11">
        <f t="shared" si="2"/>
        <v>5902808</v>
      </c>
    </row>
    <row r="33" spans="1:16" ht="60.75" customHeight="1">
      <c r="A33" s="17" t="s">
        <v>80</v>
      </c>
      <c r="B33" s="17" t="s">
        <v>81</v>
      </c>
      <c r="C33" s="18" t="s">
        <v>29</v>
      </c>
      <c r="D33" s="19" t="s">
        <v>82</v>
      </c>
      <c r="E33" s="20">
        <f>F33</f>
        <v>510000</v>
      </c>
      <c r="F33" s="20">
        <f>450000+60000</f>
        <v>510000</v>
      </c>
      <c r="G33" s="11"/>
      <c r="H33" s="11"/>
      <c r="I33" s="11"/>
      <c r="J33" s="11"/>
      <c r="K33" s="11"/>
      <c r="L33" s="11"/>
      <c r="M33" s="11"/>
      <c r="N33" s="11"/>
      <c r="O33" s="11"/>
      <c r="P33" s="11">
        <f t="shared" si="2"/>
        <v>510000</v>
      </c>
    </row>
    <row r="34" spans="1:16" ht="16.5">
      <c r="A34" s="4" t="s">
        <v>83</v>
      </c>
      <c r="B34" s="5"/>
      <c r="C34" s="6"/>
      <c r="D34" s="16" t="s">
        <v>85</v>
      </c>
      <c r="E34" s="6">
        <f>E35</f>
        <v>567606352.7</v>
      </c>
      <c r="F34" s="6">
        <f aca="true" t="shared" si="3" ref="F34:P34">F35</f>
        <v>567606352.7</v>
      </c>
      <c r="G34" s="6">
        <f t="shared" si="3"/>
        <v>362643413.2</v>
      </c>
      <c r="H34" s="8">
        <f t="shared" si="3"/>
        <v>68503227</v>
      </c>
      <c r="I34" s="6"/>
      <c r="J34" s="6">
        <f t="shared" si="3"/>
        <v>38399329.88</v>
      </c>
      <c r="K34" s="6">
        <f t="shared" si="3"/>
        <v>5461939.88</v>
      </c>
      <c r="L34" s="8">
        <f t="shared" si="3"/>
        <v>32935890</v>
      </c>
      <c r="M34" s="8">
        <f t="shared" si="3"/>
        <v>852145</v>
      </c>
      <c r="N34" s="6"/>
      <c r="O34" s="6">
        <f t="shared" si="3"/>
        <v>5463439.88</v>
      </c>
      <c r="P34" s="6">
        <f t="shared" si="3"/>
        <v>606005682.58</v>
      </c>
    </row>
    <row r="35" spans="1:16" ht="16.5">
      <c r="A35" s="4" t="s">
        <v>84</v>
      </c>
      <c r="B35" s="5"/>
      <c r="C35" s="6"/>
      <c r="D35" s="16" t="s">
        <v>85</v>
      </c>
      <c r="E35" s="6">
        <f>SUM(E36:E51)</f>
        <v>567606352.7</v>
      </c>
      <c r="F35" s="6">
        <f aca="true" t="shared" si="4" ref="F35:P35">SUM(F36:F51)</f>
        <v>567606352.7</v>
      </c>
      <c r="G35" s="6">
        <f t="shared" si="4"/>
        <v>362643413.2</v>
      </c>
      <c r="H35" s="8">
        <f t="shared" si="4"/>
        <v>68503227</v>
      </c>
      <c r="I35" s="6"/>
      <c r="J35" s="6">
        <f t="shared" si="4"/>
        <v>38399329.88</v>
      </c>
      <c r="K35" s="6">
        <f t="shared" si="4"/>
        <v>5461939.88</v>
      </c>
      <c r="L35" s="8">
        <f t="shared" si="4"/>
        <v>32935890</v>
      </c>
      <c r="M35" s="8">
        <f t="shared" si="4"/>
        <v>852145</v>
      </c>
      <c r="N35" s="6"/>
      <c r="O35" s="6">
        <f t="shared" si="4"/>
        <v>5463439.88</v>
      </c>
      <c r="P35" s="6">
        <f t="shared" si="4"/>
        <v>606005682.58</v>
      </c>
    </row>
    <row r="36" spans="1:16" ht="48.75" customHeight="1">
      <c r="A36" s="9" t="s">
        <v>86</v>
      </c>
      <c r="B36" s="9" t="s">
        <v>87</v>
      </c>
      <c r="C36" s="10" t="s">
        <v>20</v>
      </c>
      <c r="D36" s="15" t="s">
        <v>88</v>
      </c>
      <c r="E36" s="11">
        <v>2207018</v>
      </c>
      <c r="F36" s="11">
        <v>2207018</v>
      </c>
      <c r="G36" s="11">
        <v>1616724</v>
      </c>
      <c r="H36" s="11">
        <v>68493</v>
      </c>
      <c r="I36" s="12"/>
      <c r="J36" s="12"/>
      <c r="K36" s="12"/>
      <c r="L36" s="12"/>
      <c r="M36" s="12"/>
      <c r="N36" s="12"/>
      <c r="O36" s="12"/>
      <c r="P36" s="11">
        <f aca="true" t="shared" si="5" ref="P36:P51">E36+J36</f>
        <v>2207018</v>
      </c>
    </row>
    <row r="37" spans="1:16" ht="33">
      <c r="A37" s="9" t="s">
        <v>89</v>
      </c>
      <c r="B37" s="9" t="s">
        <v>25</v>
      </c>
      <c r="C37" s="10" t="s">
        <v>24</v>
      </c>
      <c r="D37" s="15" t="s">
        <v>26</v>
      </c>
      <c r="E37" s="11">
        <v>14600</v>
      </c>
      <c r="F37" s="11">
        <v>14600</v>
      </c>
      <c r="G37" s="11"/>
      <c r="H37" s="11"/>
      <c r="I37" s="12"/>
      <c r="J37" s="12"/>
      <c r="K37" s="12"/>
      <c r="L37" s="12"/>
      <c r="M37" s="12"/>
      <c r="N37" s="12"/>
      <c r="O37" s="12"/>
      <c r="P37" s="11">
        <f t="shared" si="5"/>
        <v>14600</v>
      </c>
    </row>
    <row r="38" spans="1:16" ht="16.5">
      <c r="A38" s="9" t="s">
        <v>90</v>
      </c>
      <c r="B38" s="9" t="s">
        <v>92</v>
      </c>
      <c r="C38" s="10" t="s">
        <v>91</v>
      </c>
      <c r="D38" s="15" t="s">
        <v>93</v>
      </c>
      <c r="E38" s="11">
        <f>F38</f>
        <v>168032101</v>
      </c>
      <c r="F38" s="11">
        <f>168074565-42464</f>
        <v>168032101</v>
      </c>
      <c r="G38" s="11">
        <v>101563794</v>
      </c>
      <c r="H38" s="11">
        <v>24357299</v>
      </c>
      <c r="I38" s="12"/>
      <c r="J38" s="11">
        <v>31533439</v>
      </c>
      <c r="K38" s="11">
        <v>560000</v>
      </c>
      <c r="L38" s="11">
        <v>30973439</v>
      </c>
      <c r="M38" s="11"/>
      <c r="N38" s="11"/>
      <c r="O38" s="11">
        <v>560000</v>
      </c>
      <c r="P38" s="11">
        <f t="shared" si="5"/>
        <v>199565540</v>
      </c>
    </row>
    <row r="39" spans="1:16" ht="33">
      <c r="A39" s="9" t="s">
        <v>94</v>
      </c>
      <c r="B39" s="9" t="s">
        <v>96</v>
      </c>
      <c r="C39" s="10" t="s">
        <v>95</v>
      </c>
      <c r="D39" s="15" t="s">
        <v>97</v>
      </c>
      <c r="E39" s="11">
        <f>107260217+150047</f>
        <v>107410264</v>
      </c>
      <c r="F39" s="11">
        <f>107260217+150047</f>
        <v>107410264</v>
      </c>
      <c r="G39" s="11">
        <v>35848552</v>
      </c>
      <c r="H39" s="11">
        <v>38646824</v>
      </c>
      <c r="I39" s="12"/>
      <c r="J39" s="11">
        <v>1102364</v>
      </c>
      <c r="K39" s="11">
        <v>70000</v>
      </c>
      <c r="L39" s="11">
        <v>1030864</v>
      </c>
      <c r="M39" s="11">
        <v>256412</v>
      </c>
      <c r="N39" s="11"/>
      <c r="O39" s="11">
        <v>71500</v>
      </c>
      <c r="P39" s="11">
        <f>E39+J39</f>
        <v>108512628</v>
      </c>
    </row>
    <row r="40" spans="1:16" ht="33">
      <c r="A40" s="9" t="s">
        <v>98</v>
      </c>
      <c r="B40" s="9" t="s">
        <v>99</v>
      </c>
      <c r="C40" s="10" t="s">
        <v>95</v>
      </c>
      <c r="D40" s="15" t="s">
        <v>97</v>
      </c>
      <c r="E40" s="11">
        <v>238300900</v>
      </c>
      <c r="F40" s="11">
        <v>238300900</v>
      </c>
      <c r="G40" s="11">
        <v>195328607</v>
      </c>
      <c r="H40" s="11"/>
      <c r="I40" s="12"/>
      <c r="J40" s="11"/>
      <c r="K40" s="11"/>
      <c r="L40" s="11"/>
      <c r="M40" s="11"/>
      <c r="N40" s="11"/>
      <c r="O40" s="11"/>
      <c r="P40" s="11">
        <f t="shared" si="5"/>
        <v>238300900</v>
      </c>
    </row>
    <row r="41" spans="1:16" ht="33">
      <c r="A41" s="9" t="s">
        <v>100</v>
      </c>
      <c r="B41" s="9" t="s">
        <v>101</v>
      </c>
      <c r="C41" s="10" t="s">
        <v>95</v>
      </c>
      <c r="D41" s="15" t="s">
        <v>97</v>
      </c>
      <c r="E41" s="11">
        <v>6682300</v>
      </c>
      <c r="F41" s="11">
        <v>6682300</v>
      </c>
      <c r="G41" s="11"/>
      <c r="H41" s="11"/>
      <c r="I41" s="12"/>
      <c r="J41" s="12">
        <v>4773189.88</v>
      </c>
      <c r="K41" s="12">
        <v>4773189.88</v>
      </c>
      <c r="L41" s="12"/>
      <c r="M41" s="12"/>
      <c r="N41" s="12"/>
      <c r="O41" s="12">
        <v>4773189.88</v>
      </c>
      <c r="P41" s="12">
        <f t="shared" si="5"/>
        <v>11455489.879999999</v>
      </c>
    </row>
    <row r="42" spans="1:16" ht="57" customHeight="1">
      <c r="A42" s="9" t="s">
        <v>102</v>
      </c>
      <c r="B42" s="9" t="s">
        <v>104</v>
      </c>
      <c r="C42" s="10" t="s">
        <v>103</v>
      </c>
      <c r="D42" s="15" t="s">
        <v>105</v>
      </c>
      <c r="E42" s="11">
        <v>22047360</v>
      </c>
      <c r="F42" s="11">
        <v>22047360</v>
      </c>
      <c r="G42" s="11">
        <v>14858824</v>
      </c>
      <c r="H42" s="11">
        <v>3228511</v>
      </c>
      <c r="I42" s="12"/>
      <c r="J42" s="11">
        <v>990334</v>
      </c>
      <c r="K42" s="11">
        <v>58750</v>
      </c>
      <c r="L42" s="11">
        <v>931584</v>
      </c>
      <c r="M42" s="11">
        <v>595733</v>
      </c>
      <c r="N42" s="11"/>
      <c r="O42" s="11">
        <v>58750</v>
      </c>
      <c r="P42" s="11">
        <f t="shared" si="5"/>
        <v>23037694</v>
      </c>
    </row>
    <row r="43" spans="1:16" ht="33">
      <c r="A43" s="9" t="s">
        <v>106</v>
      </c>
      <c r="B43" s="9" t="s">
        <v>108</v>
      </c>
      <c r="C43" s="10" t="s">
        <v>107</v>
      </c>
      <c r="D43" s="15" t="s">
        <v>109</v>
      </c>
      <c r="E43" s="11">
        <v>11707483</v>
      </c>
      <c r="F43" s="11">
        <v>11707483</v>
      </c>
      <c r="G43" s="11">
        <v>7476851</v>
      </c>
      <c r="H43" s="11">
        <v>1902146</v>
      </c>
      <c r="I43" s="11"/>
      <c r="J43" s="11">
        <v>3</v>
      </c>
      <c r="K43" s="11"/>
      <c r="L43" s="11">
        <v>3</v>
      </c>
      <c r="M43" s="11"/>
      <c r="N43" s="11"/>
      <c r="O43" s="11"/>
      <c r="P43" s="11">
        <f t="shared" si="5"/>
        <v>11707486</v>
      </c>
    </row>
    <row r="44" spans="1:16" ht="16.5">
      <c r="A44" s="9" t="s">
        <v>110</v>
      </c>
      <c r="B44" s="9" t="s">
        <v>111</v>
      </c>
      <c r="C44" s="10" t="s">
        <v>107</v>
      </c>
      <c r="D44" s="15" t="s">
        <v>112</v>
      </c>
      <c r="E44" s="11">
        <v>1527370</v>
      </c>
      <c r="F44" s="11">
        <v>1527370</v>
      </c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si="5"/>
        <v>1527370</v>
      </c>
    </row>
    <row r="45" spans="1:16" ht="33">
      <c r="A45" s="9" t="s">
        <v>113</v>
      </c>
      <c r="B45" s="9" t="s">
        <v>114</v>
      </c>
      <c r="C45" s="10" t="s">
        <v>107</v>
      </c>
      <c r="D45" s="15" t="s">
        <v>115</v>
      </c>
      <c r="E45" s="11">
        <v>742664</v>
      </c>
      <c r="F45" s="11">
        <v>742664</v>
      </c>
      <c r="G45" s="11">
        <v>231265</v>
      </c>
      <c r="H45" s="11">
        <v>246141</v>
      </c>
      <c r="I45" s="11"/>
      <c r="J45" s="11"/>
      <c r="K45" s="11"/>
      <c r="L45" s="11"/>
      <c r="M45" s="11"/>
      <c r="N45" s="11"/>
      <c r="O45" s="11"/>
      <c r="P45" s="11">
        <f t="shared" si="5"/>
        <v>742664</v>
      </c>
    </row>
    <row r="46" spans="1:16" ht="33">
      <c r="A46" s="9" t="s">
        <v>116</v>
      </c>
      <c r="B46" s="9" t="s">
        <v>117</v>
      </c>
      <c r="C46" s="10" t="s">
        <v>107</v>
      </c>
      <c r="D46" s="15" t="s">
        <v>118</v>
      </c>
      <c r="E46" s="11">
        <v>1125178</v>
      </c>
      <c r="F46" s="11">
        <v>1125178</v>
      </c>
      <c r="G46" s="11">
        <v>922277</v>
      </c>
      <c r="H46" s="11"/>
      <c r="I46" s="11"/>
      <c r="J46" s="11"/>
      <c r="K46" s="11"/>
      <c r="L46" s="11"/>
      <c r="M46" s="11"/>
      <c r="N46" s="11"/>
      <c r="O46" s="11"/>
      <c r="P46" s="11">
        <f t="shared" si="5"/>
        <v>1125178</v>
      </c>
    </row>
    <row r="47" spans="1:16" ht="99.75" customHeight="1">
      <c r="A47" s="9" t="s">
        <v>119</v>
      </c>
      <c r="B47" s="9" t="s">
        <v>120</v>
      </c>
      <c r="C47" s="10" t="s">
        <v>107</v>
      </c>
      <c r="D47" s="15" t="s">
        <v>121</v>
      </c>
      <c r="E47" s="12">
        <v>1955458.94</v>
      </c>
      <c r="F47" s="12">
        <v>1955458.94</v>
      </c>
      <c r="G47" s="12">
        <v>1602835.2</v>
      </c>
      <c r="H47" s="11"/>
      <c r="I47" s="12"/>
      <c r="J47" s="12"/>
      <c r="K47" s="12"/>
      <c r="L47" s="12"/>
      <c r="M47" s="12"/>
      <c r="N47" s="12"/>
      <c r="O47" s="12"/>
      <c r="P47" s="12">
        <f t="shared" si="5"/>
        <v>1955458.94</v>
      </c>
    </row>
    <row r="48" spans="1:16" ht="33">
      <c r="A48" s="9" t="s">
        <v>122</v>
      </c>
      <c r="B48" s="9" t="s">
        <v>123</v>
      </c>
      <c r="C48" s="10" t="s">
        <v>107</v>
      </c>
      <c r="D48" s="15" t="s">
        <v>124</v>
      </c>
      <c r="E48" s="11">
        <v>1191680</v>
      </c>
      <c r="F48" s="11">
        <v>1191680</v>
      </c>
      <c r="G48" s="11">
        <v>887001</v>
      </c>
      <c r="H48" s="11">
        <v>53813</v>
      </c>
      <c r="I48" s="11"/>
      <c r="J48" s="11"/>
      <c r="K48" s="11"/>
      <c r="L48" s="11"/>
      <c r="M48" s="11"/>
      <c r="N48" s="11"/>
      <c r="O48" s="11"/>
      <c r="P48" s="11">
        <f t="shared" si="5"/>
        <v>1191680</v>
      </c>
    </row>
    <row r="49" spans="1:16" ht="49.5">
      <c r="A49" s="9" t="s">
        <v>125</v>
      </c>
      <c r="B49" s="9" t="s">
        <v>126</v>
      </c>
      <c r="C49" s="10" t="s">
        <v>107</v>
      </c>
      <c r="D49" s="15" t="s">
        <v>127</v>
      </c>
      <c r="E49" s="11">
        <v>2967211</v>
      </c>
      <c r="F49" s="11">
        <v>2967211</v>
      </c>
      <c r="G49" s="11">
        <v>1828105</v>
      </c>
      <c r="H49" s="11"/>
      <c r="I49" s="11"/>
      <c r="J49" s="11"/>
      <c r="K49" s="11"/>
      <c r="L49" s="11"/>
      <c r="M49" s="11"/>
      <c r="N49" s="11"/>
      <c r="O49" s="11"/>
      <c r="P49" s="11">
        <f t="shared" si="5"/>
        <v>2967211</v>
      </c>
    </row>
    <row r="50" spans="1:16" ht="66">
      <c r="A50" s="9" t="s">
        <v>128</v>
      </c>
      <c r="B50" s="9" t="s">
        <v>129</v>
      </c>
      <c r="C50" s="10" t="s">
        <v>107</v>
      </c>
      <c r="D50" s="15" t="s">
        <v>130</v>
      </c>
      <c r="E50" s="11">
        <v>583864.76</v>
      </c>
      <c r="F50" s="11">
        <v>583864.76</v>
      </c>
      <c r="G50" s="11">
        <v>478578</v>
      </c>
      <c r="H50" s="11"/>
      <c r="I50" s="11"/>
      <c r="J50" s="11"/>
      <c r="K50" s="11"/>
      <c r="L50" s="11"/>
      <c r="M50" s="11"/>
      <c r="N50" s="11"/>
      <c r="O50" s="11"/>
      <c r="P50" s="11">
        <f t="shared" si="5"/>
        <v>583864.76</v>
      </c>
    </row>
    <row r="51" spans="1:16" ht="86.25" customHeight="1">
      <c r="A51" s="9" t="s">
        <v>131</v>
      </c>
      <c r="B51" s="9" t="s">
        <v>133</v>
      </c>
      <c r="C51" s="10" t="s">
        <v>132</v>
      </c>
      <c r="D51" s="15" t="s">
        <v>134</v>
      </c>
      <c r="E51" s="11">
        <v>1110900</v>
      </c>
      <c r="F51" s="11">
        <v>1110900</v>
      </c>
      <c r="G51" s="11"/>
      <c r="H51" s="11"/>
      <c r="I51" s="11"/>
      <c r="J51" s="11"/>
      <c r="K51" s="11"/>
      <c r="L51" s="11"/>
      <c r="M51" s="11"/>
      <c r="N51" s="11"/>
      <c r="O51" s="11"/>
      <c r="P51" s="11">
        <f t="shared" si="5"/>
        <v>1110900</v>
      </c>
    </row>
    <row r="52" spans="1:16" ht="33">
      <c r="A52" s="4" t="s">
        <v>135</v>
      </c>
      <c r="B52" s="5"/>
      <c r="C52" s="6"/>
      <c r="D52" s="16" t="s">
        <v>136</v>
      </c>
      <c r="E52" s="8">
        <f>E53</f>
        <v>49812413</v>
      </c>
      <c r="F52" s="8">
        <f aca="true" t="shared" si="6" ref="F52:P52">F53</f>
        <v>49812413</v>
      </c>
      <c r="G52" s="8">
        <f t="shared" si="6"/>
        <v>1543683</v>
      </c>
      <c r="H52" s="8">
        <f t="shared" si="6"/>
        <v>44992</v>
      </c>
      <c r="I52" s="8"/>
      <c r="J52" s="8">
        <f t="shared" si="6"/>
        <v>11691323</v>
      </c>
      <c r="K52" s="8">
        <f t="shared" si="6"/>
        <v>11691323</v>
      </c>
      <c r="L52" s="8"/>
      <c r="M52" s="8"/>
      <c r="N52" s="8"/>
      <c r="O52" s="8">
        <f t="shared" si="6"/>
        <v>11691323</v>
      </c>
      <c r="P52" s="8">
        <f t="shared" si="6"/>
        <v>61503736</v>
      </c>
    </row>
    <row r="53" spans="1:16" ht="33">
      <c r="A53" s="4" t="s">
        <v>137</v>
      </c>
      <c r="B53" s="5"/>
      <c r="C53" s="6"/>
      <c r="D53" s="16" t="s">
        <v>138</v>
      </c>
      <c r="E53" s="8">
        <f>SUM(E54:E60)</f>
        <v>49812413</v>
      </c>
      <c r="F53" s="8">
        <f aca="true" t="shared" si="7" ref="F53:P53">SUM(F54:F60)</f>
        <v>49812413</v>
      </c>
      <c r="G53" s="8">
        <f t="shared" si="7"/>
        <v>1543683</v>
      </c>
      <c r="H53" s="8">
        <f t="shared" si="7"/>
        <v>44992</v>
      </c>
      <c r="I53" s="8"/>
      <c r="J53" s="8">
        <f t="shared" si="7"/>
        <v>11691323</v>
      </c>
      <c r="K53" s="8">
        <f t="shared" si="7"/>
        <v>11691323</v>
      </c>
      <c r="L53" s="8"/>
      <c r="M53" s="8"/>
      <c r="N53" s="8"/>
      <c r="O53" s="8">
        <f t="shared" si="7"/>
        <v>11691323</v>
      </c>
      <c r="P53" s="8">
        <f t="shared" si="7"/>
        <v>61503736</v>
      </c>
    </row>
    <row r="54" spans="1:16" ht="54.75" customHeight="1">
      <c r="A54" s="9" t="s">
        <v>139</v>
      </c>
      <c r="B54" s="9" t="s">
        <v>87</v>
      </c>
      <c r="C54" s="10" t="s">
        <v>20</v>
      </c>
      <c r="D54" s="15" t="s">
        <v>88</v>
      </c>
      <c r="E54" s="11">
        <v>2049334</v>
      </c>
      <c r="F54" s="11">
        <v>2049334</v>
      </c>
      <c r="G54" s="11">
        <v>1543683</v>
      </c>
      <c r="H54" s="11">
        <v>44992</v>
      </c>
      <c r="I54" s="11"/>
      <c r="J54" s="11">
        <v>23000</v>
      </c>
      <c r="K54" s="11">
        <v>23000</v>
      </c>
      <c r="L54" s="11"/>
      <c r="M54" s="11"/>
      <c r="N54" s="11"/>
      <c r="O54" s="11">
        <v>23000</v>
      </c>
      <c r="P54" s="11">
        <f aca="true" t="shared" si="8" ref="P54:P60">E54+J54</f>
        <v>2072334</v>
      </c>
    </row>
    <row r="55" spans="1:16" ht="33">
      <c r="A55" s="9" t="s">
        <v>140</v>
      </c>
      <c r="B55" s="9" t="s">
        <v>25</v>
      </c>
      <c r="C55" s="10" t="s">
        <v>24</v>
      </c>
      <c r="D55" s="15" t="s">
        <v>26</v>
      </c>
      <c r="E55" s="11">
        <v>10340</v>
      </c>
      <c r="F55" s="11">
        <v>10340</v>
      </c>
      <c r="G55" s="11"/>
      <c r="H55" s="11"/>
      <c r="I55" s="11"/>
      <c r="J55" s="11"/>
      <c r="K55" s="11"/>
      <c r="L55" s="11"/>
      <c r="M55" s="11"/>
      <c r="N55" s="11"/>
      <c r="O55" s="11"/>
      <c r="P55" s="11">
        <f t="shared" si="8"/>
        <v>10340</v>
      </c>
    </row>
    <row r="56" spans="1:16" ht="33">
      <c r="A56" s="9" t="s">
        <v>141</v>
      </c>
      <c r="B56" s="9" t="s">
        <v>143</v>
      </c>
      <c r="C56" s="10" t="s">
        <v>142</v>
      </c>
      <c r="D56" s="15" t="s">
        <v>144</v>
      </c>
      <c r="E56" s="11">
        <f>F56</f>
        <v>28636349</v>
      </c>
      <c r="F56" s="11">
        <f>28593885+42464</f>
        <v>28636349</v>
      </c>
      <c r="G56" s="11"/>
      <c r="H56" s="11"/>
      <c r="I56" s="11"/>
      <c r="J56" s="11">
        <f>4684323-2000000</f>
        <v>2684323</v>
      </c>
      <c r="K56" s="11">
        <f>4684323-2000000</f>
        <v>2684323</v>
      </c>
      <c r="L56" s="11"/>
      <c r="M56" s="11"/>
      <c r="N56" s="11"/>
      <c r="O56" s="11">
        <f>4684323-2000000</f>
        <v>2684323</v>
      </c>
      <c r="P56" s="11">
        <f t="shared" si="8"/>
        <v>31320672</v>
      </c>
    </row>
    <row r="57" spans="1:16" ht="33">
      <c r="A57" s="9" t="s">
        <v>145</v>
      </c>
      <c r="B57" s="9" t="s">
        <v>147</v>
      </c>
      <c r="C57" s="10" t="s">
        <v>146</v>
      </c>
      <c r="D57" s="15" t="s">
        <v>148</v>
      </c>
      <c r="E57" s="11">
        <v>6961944</v>
      </c>
      <c r="F57" s="11">
        <v>6961944</v>
      </c>
      <c r="G57" s="11"/>
      <c r="H57" s="11"/>
      <c r="I57" s="11"/>
      <c r="J57" s="11">
        <v>3034000</v>
      </c>
      <c r="K57" s="11">
        <v>3034000</v>
      </c>
      <c r="L57" s="11"/>
      <c r="M57" s="11"/>
      <c r="N57" s="11"/>
      <c r="O57" s="11">
        <v>3034000</v>
      </c>
      <c r="P57" s="11">
        <f t="shared" si="8"/>
        <v>9995944</v>
      </c>
    </row>
    <row r="58" spans="1:16" ht="49.5">
      <c r="A58" s="9" t="s">
        <v>149</v>
      </c>
      <c r="B58" s="9" t="s">
        <v>151</v>
      </c>
      <c r="C58" s="10" t="s">
        <v>150</v>
      </c>
      <c r="D58" s="15" t="s">
        <v>152</v>
      </c>
      <c r="E58" s="11">
        <v>11811902</v>
      </c>
      <c r="F58" s="11">
        <v>11811902</v>
      </c>
      <c r="G58" s="11"/>
      <c r="H58" s="11"/>
      <c r="I58" s="11"/>
      <c r="J58" s="11">
        <v>450000</v>
      </c>
      <c r="K58" s="11">
        <v>450000</v>
      </c>
      <c r="L58" s="11"/>
      <c r="M58" s="11"/>
      <c r="N58" s="11"/>
      <c r="O58" s="11">
        <v>450000</v>
      </c>
      <c r="P58" s="11">
        <f t="shared" si="8"/>
        <v>12261902</v>
      </c>
    </row>
    <row r="59" spans="1:16" ht="16.5">
      <c r="A59" s="9" t="s">
        <v>153</v>
      </c>
      <c r="B59" s="9" t="s">
        <v>155</v>
      </c>
      <c r="C59" s="10" t="s">
        <v>154</v>
      </c>
      <c r="D59" s="15" t="s">
        <v>156</v>
      </c>
      <c r="E59" s="11">
        <v>342544</v>
      </c>
      <c r="F59" s="11">
        <v>342544</v>
      </c>
      <c r="G59" s="11"/>
      <c r="H59" s="11"/>
      <c r="I59" s="11"/>
      <c r="J59" s="11"/>
      <c r="K59" s="11"/>
      <c r="L59" s="11"/>
      <c r="M59" s="11"/>
      <c r="N59" s="11"/>
      <c r="O59" s="11"/>
      <c r="P59" s="11">
        <f t="shared" si="8"/>
        <v>342544</v>
      </c>
    </row>
    <row r="60" spans="1:16" ht="16.5">
      <c r="A60" s="9" t="s">
        <v>157</v>
      </c>
      <c r="B60" s="9" t="s">
        <v>158</v>
      </c>
      <c r="C60" s="10" t="s">
        <v>36</v>
      </c>
      <c r="D60" s="15" t="s">
        <v>316</v>
      </c>
      <c r="E60" s="11"/>
      <c r="F60" s="11"/>
      <c r="G60" s="11"/>
      <c r="H60" s="11"/>
      <c r="I60" s="11"/>
      <c r="J60" s="11">
        <f>3500000+2000000</f>
        <v>5500000</v>
      </c>
      <c r="K60" s="11">
        <f>3500000+2000000</f>
        <v>5500000</v>
      </c>
      <c r="L60" s="11"/>
      <c r="M60" s="11"/>
      <c r="N60" s="11"/>
      <c r="O60" s="11">
        <f>3500000+2000000</f>
        <v>5500000</v>
      </c>
      <c r="P60" s="11">
        <f t="shared" si="8"/>
        <v>5500000</v>
      </c>
    </row>
    <row r="61" spans="1:16" ht="33">
      <c r="A61" s="4" t="s">
        <v>159</v>
      </c>
      <c r="B61" s="5"/>
      <c r="C61" s="6"/>
      <c r="D61" s="16" t="s">
        <v>160</v>
      </c>
      <c r="E61" s="8">
        <f>E62</f>
        <v>44493420</v>
      </c>
      <c r="F61" s="8">
        <f aca="true" t="shared" si="9" ref="F61:P61">F62</f>
        <v>44493420</v>
      </c>
      <c r="G61" s="8">
        <f t="shared" si="9"/>
        <v>20712074</v>
      </c>
      <c r="H61" s="8">
        <f t="shared" si="9"/>
        <v>1261747</v>
      </c>
      <c r="I61" s="8"/>
      <c r="J61" s="8">
        <f t="shared" si="9"/>
        <v>57190</v>
      </c>
      <c r="K61" s="8">
        <f t="shared" si="9"/>
        <v>49900</v>
      </c>
      <c r="L61" s="8">
        <f t="shared" si="9"/>
        <v>7290</v>
      </c>
      <c r="M61" s="8">
        <f t="shared" si="9"/>
        <v>4892</v>
      </c>
      <c r="N61" s="8">
        <f t="shared" si="9"/>
        <v>598</v>
      </c>
      <c r="O61" s="8">
        <f t="shared" si="9"/>
        <v>49900</v>
      </c>
      <c r="P61" s="8">
        <f t="shared" si="9"/>
        <v>44550610</v>
      </c>
    </row>
    <row r="62" spans="1:16" ht="33">
      <c r="A62" s="4" t="s">
        <v>161</v>
      </c>
      <c r="B62" s="5"/>
      <c r="C62" s="6"/>
      <c r="D62" s="16" t="s">
        <v>162</v>
      </c>
      <c r="E62" s="8">
        <f>SUM(E63:E78)</f>
        <v>44493420</v>
      </c>
      <c r="F62" s="8">
        <f aca="true" t="shared" si="10" ref="F62:P62">SUM(F63:F78)</f>
        <v>44493420</v>
      </c>
      <c r="G62" s="8">
        <f t="shared" si="10"/>
        <v>20712074</v>
      </c>
      <c r="H62" s="8">
        <f t="shared" si="10"/>
        <v>1261747</v>
      </c>
      <c r="I62" s="8"/>
      <c r="J62" s="8">
        <f t="shared" si="10"/>
        <v>57190</v>
      </c>
      <c r="K62" s="8">
        <f t="shared" si="10"/>
        <v>49900</v>
      </c>
      <c r="L62" s="8">
        <f t="shared" si="10"/>
        <v>7290</v>
      </c>
      <c r="M62" s="8">
        <f t="shared" si="10"/>
        <v>4892</v>
      </c>
      <c r="N62" s="8">
        <f t="shared" si="10"/>
        <v>598</v>
      </c>
      <c r="O62" s="8">
        <f t="shared" si="10"/>
        <v>49900</v>
      </c>
      <c r="P62" s="8">
        <f t="shared" si="10"/>
        <v>44550610</v>
      </c>
    </row>
    <row r="63" spans="1:16" ht="56.25" customHeight="1">
      <c r="A63" s="9" t="s">
        <v>163</v>
      </c>
      <c r="B63" s="9" t="s">
        <v>87</v>
      </c>
      <c r="C63" s="10" t="s">
        <v>20</v>
      </c>
      <c r="D63" s="15" t="s">
        <v>88</v>
      </c>
      <c r="E63" s="11">
        <v>15317314</v>
      </c>
      <c r="F63" s="11">
        <v>15317314</v>
      </c>
      <c r="G63" s="11">
        <v>11748400</v>
      </c>
      <c r="H63" s="11">
        <v>412150</v>
      </c>
      <c r="I63" s="11"/>
      <c r="J63" s="11"/>
      <c r="K63" s="11"/>
      <c r="L63" s="11"/>
      <c r="M63" s="11"/>
      <c r="N63" s="11"/>
      <c r="O63" s="11"/>
      <c r="P63" s="11">
        <f aca="true" t="shared" si="11" ref="P63:P78">E63+J63</f>
        <v>15317314</v>
      </c>
    </row>
    <row r="64" spans="1:16" ht="33">
      <c r="A64" s="9" t="s">
        <v>164</v>
      </c>
      <c r="B64" s="9" t="s">
        <v>25</v>
      </c>
      <c r="C64" s="10" t="s">
        <v>24</v>
      </c>
      <c r="D64" s="15" t="s">
        <v>26</v>
      </c>
      <c r="E64" s="11">
        <v>43935</v>
      </c>
      <c r="F64" s="11">
        <v>43935</v>
      </c>
      <c r="G64" s="11"/>
      <c r="H64" s="11"/>
      <c r="I64" s="11"/>
      <c r="J64" s="11"/>
      <c r="K64" s="11"/>
      <c r="L64" s="11"/>
      <c r="M64" s="11"/>
      <c r="N64" s="11"/>
      <c r="O64" s="11"/>
      <c r="P64" s="11">
        <f t="shared" si="11"/>
        <v>43935</v>
      </c>
    </row>
    <row r="65" spans="1:16" ht="16.5">
      <c r="A65" s="9" t="s">
        <v>165</v>
      </c>
      <c r="B65" s="9" t="s">
        <v>29</v>
      </c>
      <c r="C65" s="10" t="s">
        <v>28</v>
      </c>
      <c r="D65" s="15" t="s">
        <v>30</v>
      </c>
      <c r="E65" s="11">
        <v>200000</v>
      </c>
      <c r="F65" s="11">
        <v>200000</v>
      </c>
      <c r="G65" s="11"/>
      <c r="H65" s="11"/>
      <c r="I65" s="11"/>
      <c r="J65" s="11"/>
      <c r="K65" s="11"/>
      <c r="L65" s="11"/>
      <c r="M65" s="11"/>
      <c r="N65" s="11"/>
      <c r="O65" s="11"/>
      <c r="P65" s="11">
        <f t="shared" si="11"/>
        <v>200000</v>
      </c>
    </row>
    <row r="66" spans="1:16" ht="33">
      <c r="A66" s="9" t="s">
        <v>166</v>
      </c>
      <c r="B66" s="9" t="s">
        <v>168</v>
      </c>
      <c r="C66" s="10" t="s">
        <v>167</v>
      </c>
      <c r="D66" s="15" t="s">
        <v>169</v>
      </c>
      <c r="E66" s="11">
        <f>F66</f>
        <v>136730</v>
      </c>
      <c r="F66" s="11">
        <f>325730-189000</f>
        <v>136730</v>
      </c>
      <c r="G66" s="11"/>
      <c r="H66" s="11"/>
      <c r="I66" s="11"/>
      <c r="J66" s="11"/>
      <c r="K66" s="11"/>
      <c r="L66" s="11"/>
      <c r="M66" s="11"/>
      <c r="N66" s="11"/>
      <c r="O66" s="11"/>
      <c r="P66" s="11">
        <f t="shared" si="11"/>
        <v>136730</v>
      </c>
    </row>
    <row r="67" spans="1:16" ht="33">
      <c r="A67" s="9" t="s">
        <v>170</v>
      </c>
      <c r="B67" s="9" t="s">
        <v>171</v>
      </c>
      <c r="C67" s="10" t="s">
        <v>104</v>
      </c>
      <c r="D67" s="15" t="s">
        <v>172</v>
      </c>
      <c r="E67" s="11">
        <v>2358</v>
      </c>
      <c r="F67" s="11">
        <v>2358</v>
      </c>
      <c r="G67" s="11"/>
      <c r="H67" s="11"/>
      <c r="I67" s="11"/>
      <c r="J67" s="11"/>
      <c r="K67" s="11"/>
      <c r="L67" s="11"/>
      <c r="M67" s="11"/>
      <c r="N67" s="11"/>
      <c r="O67" s="11"/>
      <c r="P67" s="11">
        <f t="shared" si="11"/>
        <v>2358</v>
      </c>
    </row>
    <row r="68" spans="1:16" ht="49.5">
      <c r="A68" s="9" t="s">
        <v>173</v>
      </c>
      <c r="B68" s="9" t="s">
        <v>174</v>
      </c>
      <c r="C68" s="10" t="s">
        <v>104</v>
      </c>
      <c r="D68" s="15" t="s">
        <v>175</v>
      </c>
      <c r="E68" s="11">
        <v>6329500</v>
      </c>
      <c r="F68" s="11">
        <v>6329500</v>
      </c>
      <c r="G68" s="11"/>
      <c r="H68" s="11"/>
      <c r="I68" s="11"/>
      <c r="J68" s="11"/>
      <c r="K68" s="11"/>
      <c r="L68" s="11"/>
      <c r="M68" s="11"/>
      <c r="N68" s="11"/>
      <c r="O68" s="11"/>
      <c r="P68" s="11">
        <f t="shared" si="11"/>
        <v>6329500</v>
      </c>
    </row>
    <row r="69" spans="1:16" ht="33">
      <c r="A69" s="9" t="s">
        <v>176</v>
      </c>
      <c r="B69" s="9" t="s">
        <v>177</v>
      </c>
      <c r="C69" s="10" t="s">
        <v>104</v>
      </c>
      <c r="D69" s="15" t="s">
        <v>178</v>
      </c>
      <c r="E69" s="11">
        <v>425440</v>
      </c>
      <c r="F69" s="11">
        <v>425440</v>
      </c>
      <c r="G69" s="11"/>
      <c r="H69" s="11"/>
      <c r="I69" s="11"/>
      <c r="J69" s="11"/>
      <c r="K69" s="11"/>
      <c r="L69" s="11"/>
      <c r="M69" s="11"/>
      <c r="N69" s="11"/>
      <c r="O69" s="11"/>
      <c r="P69" s="11">
        <f t="shared" si="11"/>
        <v>425440</v>
      </c>
    </row>
    <row r="70" spans="1:16" ht="33">
      <c r="A70" s="9" t="s">
        <v>179</v>
      </c>
      <c r="B70" s="9" t="s">
        <v>180</v>
      </c>
      <c r="C70" s="10" t="s">
        <v>104</v>
      </c>
      <c r="D70" s="15" t="s">
        <v>181</v>
      </c>
      <c r="E70" s="11">
        <v>92673</v>
      </c>
      <c r="F70" s="11">
        <v>92673</v>
      </c>
      <c r="G70" s="11"/>
      <c r="H70" s="11"/>
      <c r="I70" s="11"/>
      <c r="J70" s="11"/>
      <c r="K70" s="11"/>
      <c r="L70" s="11"/>
      <c r="M70" s="11"/>
      <c r="N70" s="11"/>
      <c r="O70" s="11"/>
      <c r="P70" s="11">
        <f t="shared" si="11"/>
        <v>92673</v>
      </c>
    </row>
    <row r="71" spans="1:16" ht="66">
      <c r="A71" s="9" t="s">
        <v>182</v>
      </c>
      <c r="B71" s="9" t="s">
        <v>184</v>
      </c>
      <c r="C71" s="10" t="s">
        <v>183</v>
      </c>
      <c r="D71" s="15" t="s">
        <v>185</v>
      </c>
      <c r="E71" s="11">
        <v>10101686</v>
      </c>
      <c r="F71" s="11">
        <v>10101686</v>
      </c>
      <c r="G71" s="11">
        <v>7226322</v>
      </c>
      <c r="H71" s="11">
        <v>724716</v>
      </c>
      <c r="I71" s="11"/>
      <c r="J71" s="11">
        <v>57190</v>
      </c>
      <c r="K71" s="11">
        <v>49900</v>
      </c>
      <c r="L71" s="11">
        <v>7290</v>
      </c>
      <c r="M71" s="11">
        <v>4892</v>
      </c>
      <c r="N71" s="11">
        <v>598</v>
      </c>
      <c r="O71" s="11">
        <v>49900</v>
      </c>
      <c r="P71" s="11">
        <f t="shared" si="11"/>
        <v>10158876</v>
      </c>
    </row>
    <row r="72" spans="1:16" ht="33">
      <c r="A72" s="9" t="s">
        <v>186</v>
      </c>
      <c r="B72" s="9" t="s">
        <v>187</v>
      </c>
      <c r="C72" s="10" t="s">
        <v>132</v>
      </c>
      <c r="D72" s="15" t="s">
        <v>188</v>
      </c>
      <c r="E72" s="11">
        <v>1444359</v>
      </c>
      <c r="F72" s="11">
        <v>1444359</v>
      </c>
      <c r="G72" s="11">
        <v>1085514</v>
      </c>
      <c r="H72" s="11">
        <v>38858</v>
      </c>
      <c r="I72" s="11"/>
      <c r="J72" s="11"/>
      <c r="K72" s="11"/>
      <c r="L72" s="11"/>
      <c r="M72" s="11"/>
      <c r="N72" s="11"/>
      <c r="O72" s="11"/>
      <c r="P72" s="11">
        <f t="shared" si="11"/>
        <v>1444359</v>
      </c>
    </row>
    <row r="73" spans="1:16" ht="98.25" customHeight="1">
      <c r="A73" s="9" t="s">
        <v>189</v>
      </c>
      <c r="B73" s="9" t="s">
        <v>190</v>
      </c>
      <c r="C73" s="10" t="s">
        <v>92</v>
      </c>
      <c r="D73" s="15" t="s">
        <v>191</v>
      </c>
      <c r="E73" s="11">
        <v>1719340</v>
      </c>
      <c r="F73" s="11">
        <v>1719340</v>
      </c>
      <c r="G73" s="11"/>
      <c r="H73" s="11"/>
      <c r="I73" s="11"/>
      <c r="J73" s="11"/>
      <c r="K73" s="11"/>
      <c r="L73" s="11"/>
      <c r="M73" s="11"/>
      <c r="N73" s="11"/>
      <c r="O73" s="11"/>
      <c r="P73" s="11">
        <f t="shared" si="11"/>
        <v>1719340</v>
      </c>
    </row>
    <row r="74" spans="1:16" ht="33">
      <c r="A74" s="9" t="s">
        <v>192</v>
      </c>
      <c r="B74" s="9" t="s">
        <v>193</v>
      </c>
      <c r="C74" s="10" t="s">
        <v>167</v>
      </c>
      <c r="D74" s="15" t="s">
        <v>194</v>
      </c>
      <c r="E74" s="11">
        <v>300000</v>
      </c>
      <c r="F74" s="11">
        <v>300000</v>
      </c>
      <c r="G74" s="11"/>
      <c r="H74" s="11"/>
      <c r="I74" s="11"/>
      <c r="J74" s="11"/>
      <c r="K74" s="11"/>
      <c r="L74" s="11"/>
      <c r="M74" s="11"/>
      <c r="N74" s="11"/>
      <c r="O74" s="11"/>
      <c r="P74" s="11">
        <f t="shared" si="11"/>
        <v>300000</v>
      </c>
    </row>
    <row r="75" spans="1:16" ht="60" customHeight="1">
      <c r="A75" s="9" t="s">
        <v>195</v>
      </c>
      <c r="B75" s="9" t="s">
        <v>196</v>
      </c>
      <c r="C75" s="10" t="s">
        <v>167</v>
      </c>
      <c r="D75" s="15" t="s">
        <v>197</v>
      </c>
      <c r="E75" s="11">
        <v>160000</v>
      </c>
      <c r="F75" s="11">
        <v>160000</v>
      </c>
      <c r="G75" s="11"/>
      <c r="H75" s="11"/>
      <c r="I75" s="11"/>
      <c r="J75" s="11"/>
      <c r="K75" s="11"/>
      <c r="L75" s="11"/>
      <c r="M75" s="11"/>
      <c r="N75" s="11"/>
      <c r="O75" s="11"/>
      <c r="P75" s="11">
        <f t="shared" si="11"/>
        <v>160000</v>
      </c>
    </row>
    <row r="76" spans="1:16" ht="33">
      <c r="A76" s="9" t="s">
        <v>198</v>
      </c>
      <c r="B76" s="9" t="s">
        <v>200</v>
      </c>
      <c r="C76" s="10" t="s">
        <v>199</v>
      </c>
      <c r="D76" s="15" t="s">
        <v>201</v>
      </c>
      <c r="E76" s="11">
        <v>1179589</v>
      </c>
      <c r="F76" s="11">
        <v>1179589</v>
      </c>
      <c r="G76" s="11">
        <v>651838</v>
      </c>
      <c r="H76" s="11">
        <v>86023</v>
      </c>
      <c r="I76" s="11"/>
      <c r="J76" s="11"/>
      <c r="K76" s="11"/>
      <c r="L76" s="11"/>
      <c r="M76" s="11"/>
      <c r="N76" s="11"/>
      <c r="O76" s="11"/>
      <c r="P76" s="11">
        <f t="shared" si="11"/>
        <v>1179589</v>
      </c>
    </row>
    <row r="77" spans="1:16" ht="33">
      <c r="A77" s="9" t="s">
        <v>202</v>
      </c>
      <c r="B77" s="9" t="s">
        <v>203</v>
      </c>
      <c r="C77" s="10" t="s">
        <v>199</v>
      </c>
      <c r="D77" s="15" t="s">
        <v>204</v>
      </c>
      <c r="E77" s="11">
        <f>F77</f>
        <v>6957588</v>
      </c>
      <c r="F77" s="11">
        <f>4768588+2000000+189000</f>
        <v>6957588</v>
      </c>
      <c r="G77" s="11"/>
      <c r="H77" s="11"/>
      <c r="I77" s="11"/>
      <c r="J77" s="11"/>
      <c r="K77" s="11"/>
      <c r="L77" s="11"/>
      <c r="M77" s="11"/>
      <c r="N77" s="11"/>
      <c r="O77" s="11"/>
      <c r="P77" s="11">
        <f t="shared" si="11"/>
        <v>6957588</v>
      </c>
    </row>
    <row r="78" spans="1:16" ht="16.5">
      <c r="A78" s="9" t="s">
        <v>205</v>
      </c>
      <c r="B78" s="9" t="s">
        <v>207</v>
      </c>
      <c r="C78" s="10" t="s">
        <v>206</v>
      </c>
      <c r="D78" s="15" t="s">
        <v>208</v>
      </c>
      <c r="E78" s="11">
        <v>82908</v>
      </c>
      <c r="F78" s="11">
        <v>82908</v>
      </c>
      <c r="G78" s="11"/>
      <c r="H78" s="11"/>
      <c r="I78" s="11"/>
      <c r="J78" s="11"/>
      <c r="K78" s="11"/>
      <c r="L78" s="11"/>
      <c r="M78" s="11"/>
      <c r="N78" s="11"/>
      <c r="O78" s="11"/>
      <c r="P78" s="11">
        <f t="shared" si="11"/>
        <v>82908</v>
      </c>
    </row>
    <row r="79" spans="1:16" ht="33">
      <c r="A79" s="4" t="s">
        <v>209</v>
      </c>
      <c r="B79" s="5"/>
      <c r="C79" s="6"/>
      <c r="D79" s="16" t="s">
        <v>210</v>
      </c>
      <c r="E79" s="8">
        <f>E80</f>
        <v>9249762</v>
      </c>
      <c r="F79" s="8">
        <f>F80</f>
        <v>9249762</v>
      </c>
      <c r="G79" s="8">
        <f>G80</f>
        <v>4333161</v>
      </c>
      <c r="H79" s="8">
        <f>H80</f>
        <v>2207141</v>
      </c>
      <c r="I79" s="8"/>
      <c r="J79" s="8"/>
      <c r="K79" s="8"/>
      <c r="L79" s="8"/>
      <c r="M79" s="8"/>
      <c r="N79" s="8"/>
      <c r="O79" s="8"/>
      <c r="P79" s="8">
        <f>P80</f>
        <v>9249762</v>
      </c>
    </row>
    <row r="80" spans="1:16" ht="33">
      <c r="A80" s="4" t="s">
        <v>211</v>
      </c>
      <c r="B80" s="5"/>
      <c r="C80" s="6"/>
      <c r="D80" s="16" t="s">
        <v>210</v>
      </c>
      <c r="E80" s="8">
        <f>SUM(E81:E84)</f>
        <v>9249762</v>
      </c>
      <c r="F80" s="8">
        <f>SUM(F81:F84)</f>
        <v>9249762</v>
      </c>
      <c r="G80" s="8">
        <f>SUM(G81:G84)</f>
        <v>4333161</v>
      </c>
      <c r="H80" s="8">
        <f>SUM(H81:H84)</f>
        <v>2207141</v>
      </c>
      <c r="I80" s="8"/>
      <c r="J80" s="8"/>
      <c r="K80" s="8"/>
      <c r="L80" s="8"/>
      <c r="M80" s="8"/>
      <c r="N80" s="8"/>
      <c r="O80" s="8"/>
      <c r="P80" s="8">
        <f>SUM(P81:P84)</f>
        <v>9249762</v>
      </c>
    </row>
    <row r="81" spans="1:16" ht="56.25" customHeight="1">
      <c r="A81" s="9" t="s">
        <v>212</v>
      </c>
      <c r="B81" s="9" t="s">
        <v>87</v>
      </c>
      <c r="C81" s="10" t="s">
        <v>20</v>
      </c>
      <c r="D81" s="15" t="s">
        <v>88</v>
      </c>
      <c r="E81" s="11">
        <v>2742623</v>
      </c>
      <c r="F81" s="11">
        <v>2742623</v>
      </c>
      <c r="G81" s="11">
        <v>2096268</v>
      </c>
      <c r="H81" s="11">
        <v>81759</v>
      </c>
      <c r="I81" s="11"/>
      <c r="J81" s="11"/>
      <c r="K81" s="11"/>
      <c r="L81" s="11"/>
      <c r="M81" s="11"/>
      <c r="N81" s="11"/>
      <c r="O81" s="11"/>
      <c r="P81" s="11">
        <f>E81+J81</f>
        <v>2742623</v>
      </c>
    </row>
    <row r="82" spans="1:16" ht="33">
      <c r="A82" s="9" t="s">
        <v>213</v>
      </c>
      <c r="B82" s="9" t="s">
        <v>25</v>
      </c>
      <c r="C82" s="10" t="s">
        <v>24</v>
      </c>
      <c r="D82" s="15" t="s">
        <v>26</v>
      </c>
      <c r="E82" s="11">
        <v>15730</v>
      </c>
      <c r="F82" s="11">
        <v>15730</v>
      </c>
      <c r="G82" s="11"/>
      <c r="H82" s="11"/>
      <c r="I82" s="11"/>
      <c r="J82" s="11"/>
      <c r="K82" s="11"/>
      <c r="L82" s="11"/>
      <c r="M82" s="11"/>
      <c r="N82" s="11"/>
      <c r="O82" s="11"/>
      <c r="P82" s="11">
        <f>E82+J82</f>
        <v>15730</v>
      </c>
    </row>
    <row r="83" spans="1:16" ht="75" customHeight="1">
      <c r="A83" s="9" t="s">
        <v>214</v>
      </c>
      <c r="B83" s="9" t="s">
        <v>215</v>
      </c>
      <c r="C83" s="10" t="s">
        <v>132</v>
      </c>
      <c r="D83" s="15" t="s">
        <v>216</v>
      </c>
      <c r="E83" s="11">
        <v>6418409</v>
      </c>
      <c r="F83" s="11">
        <v>6418409</v>
      </c>
      <c r="G83" s="11">
        <v>2236893</v>
      </c>
      <c r="H83" s="11">
        <v>2125382</v>
      </c>
      <c r="I83" s="11"/>
      <c r="J83" s="11"/>
      <c r="K83" s="11"/>
      <c r="L83" s="11"/>
      <c r="M83" s="11"/>
      <c r="N83" s="11"/>
      <c r="O83" s="11"/>
      <c r="P83" s="11">
        <f>E83+J83</f>
        <v>6418409</v>
      </c>
    </row>
    <row r="84" spans="1:16" ht="33">
      <c r="A84" s="9" t="s">
        <v>217</v>
      </c>
      <c r="B84" s="9" t="s">
        <v>218</v>
      </c>
      <c r="C84" s="10" t="s">
        <v>132</v>
      </c>
      <c r="D84" s="15" t="s">
        <v>219</v>
      </c>
      <c r="E84" s="11">
        <v>73000</v>
      </c>
      <c r="F84" s="11">
        <v>73000</v>
      </c>
      <c r="G84" s="11"/>
      <c r="H84" s="11"/>
      <c r="I84" s="11"/>
      <c r="J84" s="11"/>
      <c r="K84" s="11"/>
      <c r="L84" s="11"/>
      <c r="M84" s="11"/>
      <c r="N84" s="11"/>
      <c r="O84" s="11"/>
      <c r="P84" s="11">
        <f>E84+J84</f>
        <v>73000</v>
      </c>
    </row>
    <row r="85" spans="1:16" ht="16.5">
      <c r="A85" s="4" t="s">
        <v>220</v>
      </c>
      <c r="B85" s="5"/>
      <c r="C85" s="6"/>
      <c r="D85" s="16" t="s">
        <v>221</v>
      </c>
      <c r="E85" s="8">
        <f>E86</f>
        <v>45487406</v>
      </c>
      <c r="F85" s="8">
        <f aca="true" t="shared" si="12" ref="F85:P85">F86</f>
        <v>45487406</v>
      </c>
      <c r="G85" s="8">
        <f t="shared" si="12"/>
        <v>27181076</v>
      </c>
      <c r="H85" s="8">
        <f t="shared" si="12"/>
        <v>4200986</v>
      </c>
      <c r="I85" s="8"/>
      <c r="J85" s="8">
        <f t="shared" si="12"/>
        <v>7877972</v>
      </c>
      <c r="K85" s="8">
        <f t="shared" si="12"/>
        <v>5180560</v>
      </c>
      <c r="L85" s="8">
        <f t="shared" si="12"/>
        <v>2621912</v>
      </c>
      <c r="M85" s="8">
        <f t="shared" si="12"/>
        <v>1483380</v>
      </c>
      <c r="N85" s="8">
        <f t="shared" si="12"/>
        <v>199057</v>
      </c>
      <c r="O85" s="8">
        <f t="shared" si="12"/>
        <v>5256060</v>
      </c>
      <c r="P85" s="8">
        <f t="shared" si="12"/>
        <v>53365378</v>
      </c>
    </row>
    <row r="86" spans="1:16" ht="16.5">
      <c r="A86" s="4" t="s">
        <v>222</v>
      </c>
      <c r="B86" s="5"/>
      <c r="C86" s="6"/>
      <c r="D86" s="16" t="s">
        <v>221</v>
      </c>
      <c r="E86" s="8">
        <f>SUM(E87:E95)</f>
        <v>45487406</v>
      </c>
      <c r="F86" s="8">
        <f aca="true" t="shared" si="13" ref="F86:P86">SUM(F87:F95)</f>
        <v>45487406</v>
      </c>
      <c r="G86" s="8">
        <f t="shared" si="13"/>
        <v>27181076</v>
      </c>
      <c r="H86" s="8">
        <f t="shared" si="13"/>
        <v>4200986</v>
      </c>
      <c r="I86" s="8"/>
      <c r="J86" s="8">
        <f t="shared" si="13"/>
        <v>7877972</v>
      </c>
      <c r="K86" s="8">
        <f t="shared" si="13"/>
        <v>5180560</v>
      </c>
      <c r="L86" s="8">
        <f t="shared" si="13"/>
        <v>2621912</v>
      </c>
      <c r="M86" s="8">
        <f t="shared" si="13"/>
        <v>1483380</v>
      </c>
      <c r="N86" s="8">
        <f t="shared" si="13"/>
        <v>199057</v>
      </c>
      <c r="O86" s="8">
        <f t="shared" si="13"/>
        <v>5256060</v>
      </c>
      <c r="P86" s="8">
        <f t="shared" si="13"/>
        <v>53365378</v>
      </c>
    </row>
    <row r="87" spans="1:16" ht="49.5">
      <c r="A87" s="9" t="s">
        <v>223</v>
      </c>
      <c r="B87" s="9" t="s">
        <v>87</v>
      </c>
      <c r="C87" s="10" t="s">
        <v>20</v>
      </c>
      <c r="D87" s="15" t="s">
        <v>88</v>
      </c>
      <c r="E87" s="11">
        <v>1526081</v>
      </c>
      <c r="F87" s="11">
        <v>1526081</v>
      </c>
      <c r="G87" s="11">
        <v>1160269</v>
      </c>
      <c r="H87" s="11">
        <v>42166</v>
      </c>
      <c r="I87" s="11"/>
      <c r="J87" s="11"/>
      <c r="K87" s="11"/>
      <c r="L87" s="11"/>
      <c r="M87" s="11"/>
      <c r="N87" s="11"/>
      <c r="O87" s="11"/>
      <c r="P87" s="11">
        <f aca="true" t="shared" si="14" ref="P87:P95">E87+J87</f>
        <v>1526081</v>
      </c>
    </row>
    <row r="88" spans="1:16" ht="33">
      <c r="A88" s="9" t="s">
        <v>224</v>
      </c>
      <c r="B88" s="9" t="s">
        <v>25</v>
      </c>
      <c r="C88" s="10" t="s">
        <v>24</v>
      </c>
      <c r="D88" s="15" t="s">
        <v>26</v>
      </c>
      <c r="E88" s="11">
        <v>3825</v>
      </c>
      <c r="F88" s="11">
        <v>3825</v>
      </c>
      <c r="G88" s="11"/>
      <c r="H88" s="11"/>
      <c r="I88" s="11"/>
      <c r="J88" s="11"/>
      <c r="K88" s="11"/>
      <c r="L88" s="11"/>
      <c r="M88" s="11"/>
      <c r="N88" s="11"/>
      <c r="O88" s="11"/>
      <c r="P88" s="11">
        <f t="shared" si="14"/>
        <v>3825</v>
      </c>
    </row>
    <row r="89" spans="1:16" ht="33">
      <c r="A89" s="9" t="s">
        <v>225</v>
      </c>
      <c r="B89" s="9" t="s">
        <v>226</v>
      </c>
      <c r="C89" s="10" t="s">
        <v>103</v>
      </c>
      <c r="D89" s="15" t="s">
        <v>227</v>
      </c>
      <c r="E89" s="11">
        <v>15296185</v>
      </c>
      <c r="F89" s="11">
        <v>15296185</v>
      </c>
      <c r="G89" s="11">
        <v>11070533</v>
      </c>
      <c r="H89" s="11">
        <v>1403734</v>
      </c>
      <c r="I89" s="11"/>
      <c r="J89" s="11">
        <v>3294090</v>
      </c>
      <c r="K89" s="11">
        <v>1008000</v>
      </c>
      <c r="L89" s="11">
        <v>2236090</v>
      </c>
      <c r="M89" s="11">
        <v>1474000</v>
      </c>
      <c r="N89" s="11">
        <v>98000</v>
      </c>
      <c r="O89" s="11">
        <v>1058000</v>
      </c>
      <c r="P89" s="11">
        <f t="shared" si="14"/>
        <v>18590275</v>
      </c>
    </row>
    <row r="90" spans="1:16" ht="16.5">
      <c r="A90" s="9" t="s">
        <v>228</v>
      </c>
      <c r="B90" s="9" t="s">
        <v>230</v>
      </c>
      <c r="C90" s="10" t="s">
        <v>229</v>
      </c>
      <c r="D90" s="15" t="s">
        <v>231</v>
      </c>
      <c r="E90" s="11">
        <v>4459565</v>
      </c>
      <c r="F90" s="11">
        <v>4459565</v>
      </c>
      <c r="G90" s="11">
        <v>0</v>
      </c>
      <c r="H90" s="11">
        <v>0</v>
      </c>
      <c r="I90" s="11"/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f t="shared" si="14"/>
        <v>4459565</v>
      </c>
    </row>
    <row r="91" spans="1:16" ht="16.5">
      <c r="A91" s="9" t="s">
        <v>232</v>
      </c>
      <c r="B91" s="9" t="s">
        <v>234</v>
      </c>
      <c r="C91" s="10" t="s">
        <v>233</v>
      </c>
      <c r="D91" s="15" t="s">
        <v>235</v>
      </c>
      <c r="E91" s="11">
        <v>6607758</v>
      </c>
      <c r="F91" s="11">
        <v>6607758</v>
      </c>
      <c r="G91" s="11">
        <f>4321041-27000</f>
        <v>4294041</v>
      </c>
      <c r="H91" s="11">
        <f>649941+27000</f>
        <v>676941</v>
      </c>
      <c r="I91" s="11"/>
      <c r="J91" s="11">
        <v>88560</v>
      </c>
      <c r="K91" s="11">
        <v>72560</v>
      </c>
      <c r="L91" s="11">
        <v>13500</v>
      </c>
      <c r="M91" s="11">
        <v>1200</v>
      </c>
      <c r="N91" s="11">
        <v>2290</v>
      </c>
      <c r="O91" s="11">
        <v>75060</v>
      </c>
      <c r="P91" s="11">
        <f t="shared" si="14"/>
        <v>6696318</v>
      </c>
    </row>
    <row r="92" spans="1:16" ht="16.5">
      <c r="A92" s="9" t="s">
        <v>236</v>
      </c>
      <c r="B92" s="9" t="s">
        <v>237</v>
      </c>
      <c r="C92" s="10" t="s">
        <v>233</v>
      </c>
      <c r="D92" s="15" t="s">
        <v>238</v>
      </c>
      <c r="E92" s="11">
        <v>3802196</v>
      </c>
      <c r="F92" s="11">
        <v>3802196</v>
      </c>
      <c r="G92" s="11">
        <v>2567427</v>
      </c>
      <c r="H92" s="11">
        <v>265358</v>
      </c>
      <c r="I92" s="11"/>
      <c r="J92" s="11">
        <v>54300</v>
      </c>
      <c r="K92" s="11"/>
      <c r="L92" s="11">
        <v>54300</v>
      </c>
      <c r="M92" s="11">
        <v>8180</v>
      </c>
      <c r="N92" s="11">
        <v>22254</v>
      </c>
      <c r="O92" s="11"/>
      <c r="P92" s="11">
        <f t="shared" si="14"/>
        <v>3856496</v>
      </c>
    </row>
    <row r="93" spans="1:16" ht="44.25" customHeight="1">
      <c r="A93" s="9" t="s">
        <v>239</v>
      </c>
      <c r="B93" s="9" t="s">
        <v>241</v>
      </c>
      <c r="C93" s="10" t="s">
        <v>240</v>
      </c>
      <c r="D93" s="15" t="s">
        <v>242</v>
      </c>
      <c r="E93" s="11">
        <v>12934896</v>
      </c>
      <c r="F93" s="11">
        <v>12934896</v>
      </c>
      <c r="G93" s="11">
        <v>8088806</v>
      </c>
      <c r="H93" s="11">
        <v>1812787</v>
      </c>
      <c r="I93" s="11"/>
      <c r="J93" s="11">
        <v>3941022</v>
      </c>
      <c r="K93" s="11">
        <v>3600000</v>
      </c>
      <c r="L93" s="11">
        <v>318022</v>
      </c>
      <c r="M93" s="11"/>
      <c r="N93" s="11">
        <v>76513</v>
      </c>
      <c r="O93" s="11">
        <v>3623000</v>
      </c>
      <c r="P93" s="11">
        <f t="shared" si="14"/>
        <v>16875918</v>
      </c>
    </row>
    <row r="94" spans="1:16" ht="16.5">
      <c r="A94" s="9" t="s">
        <v>243</v>
      </c>
      <c r="B94" s="9" t="s">
        <v>245</v>
      </c>
      <c r="C94" s="10" t="s">
        <v>244</v>
      </c>
      <c r="D94" s="15" t="s">
        <v>246</v>
      </c>
      <c r="E94" s="11">
        <v>856900</v>
      </c>
      <c r="F94" s="11">
        <v>856900</v>
      </c>
      <c r="G94" s="11"/>
      <c r="H94" s="11"/>
      <c r="I94" s="11"/>
      <c r="J94" s="11"/>
      <c r="K94" s="11"/>
      <c r="L94" s="11"/>
      <c r="M94" s="11"/>
      <c r="N94" s="11"/>
      <c r="O94" s="11"/>
      <c r="P94" s="11">
        <f t="shared" si="14"/>
        <v>856900</v>
      </c>
    </row>
    <row r="95" spans="1:16" ht="16.5">
      <c r="A95" s="9" t="s">
        <v>247</v>
      </c>
      <c r="B95" s="9" t="s">
        <v>248</v>
      </c>
      <c r="C95" s="10" t="s">
        <v>36</v>
      </c>
      <c r="D95" s="15" t="s">
        <v>372</v>
      </c>
      <c r="E95" s="11"/>
      <c r="F95" s="11"/>
      <c r="G95" s="11"/>
      <c r="H95" s="11"/>
      <c r="I95" s="11"/>
      <c r="J95" s="11">
        <v>500000</v>
      </c>
      <c r="K95" s="11">
        <v>500000</v>
      </c>
      <c r="L95" s="11"/>
      <c r="M95" s="11"/>
      <c r="N95" s="11"/>
      <c r="O95" s="11">
        <v>500000</v>
      </c>
      <c r="P95" s="11">
        <f t="shared" si="14"/>
        <v>500000</v>
      </c>
    </row>
    <row r="96" spans="1:16" ht="33">
      <c r="A96" s="4" t="s">
        <v>249</v>
      </c>
      <c r="B96" s="5"/>
      <c r="C96" s="6"/>
      <c r="D96" s="16" t="s">
        <v>250</v>
      </c>
      <c r="E96" s="8">
        <f>E97</f>
        <v>22631166</v>
      </c>
      <c r="F96" s="8">
        <f aca="true" t="shared" si="15" ref="F96:P96">F97</f>
        <v>22631166</v>
      </c>
      <c r="G96" s="8">
        <f t="shared" si="15"/>
        <v>13846039</v>
      </c>
      <c r="H96" s="8">
        <f t="shared" si="15"/>
        <v>2217045</v>
      </c>
      <c r="I96" s="8"/>
      <c r="J96" s="8">
        <f t="shared" si="15"/>
        <v>4008701</v>
      </c>
      <c r="K96" s="8">
        <f t="shared" si="15"/>
        <v>2169031</v>
      </c>
      <c r="L96" s="8">
        <f t="shared" si="15"/>
        <v>1839670</v>
      </c>
      <c r="M96" s="8">
        <f t="shared" si="15"/>
        <v>571188</v>
      </c>
      <c r="N96" s="8">
        <f t="shared" si="15"/>
        <v>378291</v>
      </c>
      <c r="O96" s="8">
        <f t="shared" si="15"/>
        <v>2169031</v>
      </c>
      <c r="P96" s="8">
        <f t="shared" si="15"/>
        <v>26639867</v>
      </c>
    </row>
    <row r="97" spans="1:16" ht="33">
      <c r="A97" s="4" t="s">
        <v>251</v>
      </c>
      <c r="B97" s="5"/>
      <c r="C97" s="6"/>
      <c r="D97" s="16" t="s">
        <v>252</v>
      </c>
      <c r="E97" s="8">
        <f>SUM(E98:E110)</f>
        <v>22631166</v>
      </c>
      <c r="F97" s="8">
        <f aca="true" t="shared" si="16" ref="F97:P97">SUM(F98:F110)</f>
        <v>22631166</v>
      </c>
      <c r="G97" s="8">
        <f t="shared" si="16"/>
        <v>13846039</v>
      </c>
      <c r="H97" s="8">
        <f t="shared" si="16"/>
        <v>2217045</v>
      </c>
      <c r="I97" s="8"/>
      <c r="J97" s="8">
        <f t="shared" si="16"/>
        <v>4008701</v>
      </c>
      <c r="K97" s="8">
        <f t="shared" si="16"/>
        <v>2169031</v>
      </c>
      <c r="L97" s="8">
        <f t="shared" si="16"/>
        <v>1839670</v>
      </c>
      <c r="M97" s="8">
        <f t="shared" si="16"/>
        <v>571188</v>
      </c>
      <c r="N97" s="8">
        <f t="shared" si="16"/>
        <v>378291</v>
      </c>
      <c r="O97" s="8">
        <f t="shared" si="16"/>
        <v>2169031</v>
      </c>
      <c r="P97" s="8">
        <f t="shared" si="16"/>
        <v>26639867</v>
      </c>
    </row>
    <row r="98" spans="1:16" ht="51" customHeight="1">
      <c r="A98" s="9" t="s">
        <v>253</v>
      </c>
      <c r="B98" s="9" t="s">
        <v>87</v>
      </c>
      <c r="C98" s="10" t="s">
        <v>20</v>
      </c>
      <c r="D98" s="15" t="s">
        <v>88</v>
      </c>
      <c r="E98" s="11">
        <v>1243250</v>
      </c>
      <c r="F98" s="11">
        <v>1243250</v>
      </c>
      <c r="G98" s="11">
        <v>950613</v>
      </c>
      <c r="H98" s="11">
        <v>34960</v>
      </c>
      <c r="I98" s="11"/>
      <c r="J98" s="11"/>
      <c r="K98" s="11"/>
      <c r="L98" s="11"/>
      <c r="M98" s="11"/>
      <c r="N98" s="11"/>
      <c r="O98" s="11"/>
      <c r="P98" s="11">
        <f aca="true" t="shared" si="17" ref="P98:P110">E98+J98</f>
        <v>1243250</v>
      </c>
    </row>
    <row r="99" spans="1:16" ht="33">
      <c r="A99" s="9" t="s">
        <v>254</v>
      </c>
      <c r="B99" s="9" t="s">
        <v>25</v>
      </c>
      <c r="C99" s="10" t="s">
        <v>24</v>
      </c>
      <c r="D99" s="15" t="s">
        <v>26</v>
      </c>
      <c r="E99" s="11">
        <v>5500</v>
      </c>
      <c r="F99" s="11">
        <v>5500</v>
      </c>
      <c r="G99" s="11"/>
      <c r="H99" s="11"/>
      <c r="I99" s="11"/>
      <c r="J99" s="11"/>
      <c r="K99" s="11"/>
      <c r="L99" s="11"/>
      <c r="M99" s="11"/>
      <c r="N99" s="11"/>
      <c r="O99" s="11"/>
      <c r="P99" s="11">
        <f t="shared" si="17"/>
        <v>5500</v>
      </c>
    </row>
    <row r="100" spans="1:16" ht="16.5">
      <c r="A100" s="9" t="s">
        <v>255</v>
      </c>
      <c r="B100" s="9" t="s">
        <v>256</v>
      </c>
      <c r="C100" s="10" t="s">
        <v>132</v>
      </c>
      <c r="D100" s="15" t="s">
        <v>257</v>
      </c>
      <c r="E100" s="11">
        <v>22300</v>
      </c>
      <c r="F100" s="11">
        <v>22300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>
        <f t="shared" si="17"/>
        <v>22300</v>
      </c>
    </row>
    <row r="101" spans="1:16" ht="49.5">
      <c r="A101" s="9" t="s">
        <v>258</v>
      </c>
      <c r="B101" s="9" t="s">
        <v>259</v>
      </c>
      <c r="C101" s="10" t="s">
        <v>132</v>
      </c>
      <c r="D101" s="15" t="s">
        <v>260</v>
      </c>
      <c r="E101" s="11">
        <v>619942</v>
      </c>
      <c r="F101" s="11">
        <v>619942</v>
      </c>
      <c r="G101" s="11">
        <v>432485</v>
      </c>
      <c r="H101" s="11"/>
      <c r="I101" s="11"/>
      <c r="J101" s="11"/>
      <c r="K101" s="11"/>
      <c r="L101" s="11"/>
      <c r="M101" s="11"/>
      <c r="N101" s="11"/>
      <c r="O101" s="11"/>
      <c r="P101" s="11">
        <f t="shared" si="17"/>
        <v>619942</v>
      </c>
    </row>
    <row r="102" spans="1:16" ht="16.5">
      <c r="A102" s="9" t="s">
        <v>261</v>
      </c>
      <c r="B102" s="9" t="s">
        <v>262</v>
      </c>
      <c r="C102" s="10" t="s">
        <v>132</v>
      </c>
      <c r="D102" s="15" t="s">
        <v>263</v>
      </c>
      <c r="E102" s="11">
        <v>149000</v>
      </c>
      <c r="F102" s="11">
        <v>149000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>
        <f t="shared" si="17"/>
        <v>149000</v>
      </c>
    </row>
    <row r="103" spans="1:16" ht="33">
      <c r="A103" s="9" t="s">
        <v>264</v>
      </c>
      <c r="B103" s="9" t="s">
        <v>266</v>
      </c>
      <c r="C103" s="10" t="s">
        <v>265</v>
      </c>
      <c r="D103" s="15" t="s">
        <v>267</v>
      </c>
      <c r="E103" s="11">
        <v>98460</v>
      </c>
      <c r="F103" s="11">
        <v>98460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>
        <f t="shared" si="17"/>
        <v>98460</v>
      </c>
    </row>
    <row r="104" spans="1:16" ht="33">
      <c r="A104" s="9" t="s">
        <v>268</v>
      </c>
      <c r="B104" s="9" t="s">
        <v>269</v>
      </c>
      <c r="C104" s="10" t="s">
        <v>265</v>
      </c>
      <c r="D104" s="15" t="s">
        <v>270</v>
      </c>
      <c r="E104" s="11">
        <v>88336</v>
      </c>
      <c r="F104" s="11">
        <v>88336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>
        <f t="shared" si="17"/>
        <v>88336</v>
      </c>
    </row>
    <row r="105" spans="1:16" ht="33">
      <c r="A105" s="9" t="s">
        <v>271</v>
      </c>
      <c r="B105" s="9" t="s">
        <v>272</v>
      </c>
      <c r="C105" s="10" t="s">
        <v>265</v>
      </c>
      <c r="D105" s="15" t="s">
        <v>273</v>
      </c>
      <c r="E105" s="11">
        <v>22850</v>
      </c>
      <c r="F105" s="11">
        <v>22850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>
        <f t="shared" si="17"/>
        <v>22850</v>
      </c>
    </row>
    <row r="106" spans="1:16" ht="33">
      <c r="A106" s="9" t="s">
        <v>274</v>
      </c>
      <c r="B106" s="9" t="s">
        <v>275</v>
      </c>
      <c r="C106" s="10" t="s">
        <v>265</v>
      </c>
      <c r="D106" s="15" t="s">
        <v>276</v>
      </c>
      <c r="E106" s="11">
        <v>13795233</v>
      </c>
      <c r="F106" s="11">
        <v>13795233</v>
      </c>
      <c r="G106" s="11">
        <v>9344661</v>
      </c>
      <c r="H106" s="11">
        <v>1246967</v>
      </c>
      <c r="I106" s="11"/>
      <c r="J106" s="11">
        <v>1951621</v>
      </c>
      <c r="K106" s="11">
        <v>1619031</v>
      </c>
      <c r="L106" s="11">
        <v>332590</v>
      </c>
      <c r="M106" s="11">
        <v>107909</v>
      </c>
      <c r="N106" s="11">
        <v>42810</v>
      </c>
      <c r="O106" s="11">
        <v>1619031</v>
      </c>
      <c r="P106" s="11">
        <f t="shared" si="17"/>
        <v>15746854</v>
      </c>
    </row>
    <row r="107" spans="1:16" ht="16.5">
      <c r="A107" s="9" t="s">
        <v>277</v>
      </c>
      <c r="B107" s="9" t="s">
        <v>278</v>
      </c>
      <c r="C107" s="10" t="s">
        <v>265</v>
      </c>
      <c r="D107" s="15" t="s">
        <v>279</v>
      </c>
      <c r="E107" s="11">
        <v>6257335</v>
      </c>
      <c r="F107" s="11">
        <v>6257335</v>
      </c>
      <c r="G107" s="11">
        <v>3118280</v>
      </c>
      <c r="H107" s="11">
        <v>935118</v>
      </c>
      <c r="I107" s="11"/>
      <c r="J107" s="11">
        <v>1211880</v>
      </c>
      <c r="K107" s="11"/>
      <c r="L107" s="11">
        <v>1211880</v>
      </c>
      <c r="M107" s="11">
        <v>463279</v>
      </c>
      <c r="N107" s="11">
        <v>335481</v>
      </c>
      <c r="O107" s="11"/>
      <c r="P107" s="11">
        <f t="shared" si="17"/>
        <v>7469215</v>
      </c>
    </row>
    <row r="108" spans="1:16" ht="49.5">
      <c r="A108" s="9" t="s">
        <v>280</v>
      </c>
      <c r="B108" s="9" t="s">
        <v>281</v>
      </c>
      <c r="C108" s="10" t="s">
        <v>265</v>
      </c>
      <c r="D108" s="15" t="s">
        <v>282</v>
      </c>
      <c r="E108" s="11">
        <v>328960</v>
      </c>
      <c r="F108" s="11">
        <v>328960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>
        <f t="shared" si="17"/>
        <v>328960</v>
      </c>
    </row>
    <row r="109" spans="1:16" ht="136.5" customHeight="1">
      <c r="A109" s="9" t="s">
        <v>283</v>
      </c>
      <c r="B109" s="9" t="s">
        <v>59</v>
      </c>
      <c r="C109" s="10" t="s">
        <v>49</v>
      </c>
      <c r="D109" s="15" t="s">
        <v>368</v>
      </c>
      <c r="E109" s="11"/>
      <c r="F109" s="11"/>
      <c r="G109" s="11"/>
      <c r="H109" s="11"/>
      <c r="I109" s="11"/>
      <c r="J109" s="11">
        <v>295200</v>
      </c>
      <c r="K109" s="11"/>
      <c r="L109" s="11">
        <v>295200</v>
      </c>
      <c r="M109" s="11"/>
      <c r="N109" s="11"/>
      <c r="O109" s="11"/>
      <c r="P109" s="11">
        <f t="shared" si="17"/>
        <v>295200</v>
      </c>
    </row>
    <row r="110" spans="1:16" ht="25.5" customHeight="1">
      <c r="A110" s="9" t="s">
        <v>284</v>
      </c>
      <c r="B110" s="9" t="s">
        <v>285</v>
      </c>
      <c r="C110" s="10" t="s">
        <v>29</v>
      </c>
      <c r="D110" s="15" t="s">
        <v>286</v>
      </c>
      <c r="E110" s="11"/>
      <c r="F110" s="11"/>
      <c r="G110" s="11"/>
      <c r="H110" s="11"/>
      <c r="I110" s="11"/>
      <c r="J110" s="11">
        <v>550000</v>
      </c>
      <c r="K110" s="11">
        <v>550000</v>
      </c>
      <c r="L110" s="11"/>
      <c r="M110" s="11"/>
      <c r="N110" s="11"/>
      <c r="O110" s="11">
        <v>550000</v>
      </c>
      <c r="P110" s="11">
        <f t="shared" si="17"/>
        <v>550000</v>
      </c>
    </row>
    <row r="111" spans="1:16" ht="33">
      <c r="A111" s="4" t="s">
        <v>287</v>
      </c>
      <c r="B111" s="5"/>
      <c r="C111" s="6"/>
      <c r="D111" s="16" t="s">
        <v>288</v>
      </c>
      <c r="E111" s="6">
        <f>E112</f>
        <v>112804996.02</v>
      </c>
      <c r="F111" s="6">
        <f aca="true" t="shared" si="18" ref="F111:P111">F112</f>
        <v>112804996.02</v>
      </c>
      <c r="G111" s="8">
        <f t="shared" si="18"/>
        <v>4307585</v>
      </c>
      <c r="H111" s="8">
        <f t="shared" si="18"/>
        <v>303478</v>
      </c>
      <c r="I111" s="8"/>
      <c r="J111" s="8">
        <f t="shared" si="18"/>
        <v>75358086</v>
      </c>
      <c r="K111" s="8">
        <f t="shared" si="18"/>
        <v>72060495</v>
      </c>
      <c r="L111" s="6">
        <f t="shared" si="18"/>
        <v>2650153.2</v>
      </c>
      <c r="M111" s="6"/>
      <c r="N111" s="6"/>
      <c r="O111" s="6">
        <f t="shared" si="18"/>
        <v>72707932.8</v>
      </c>
      <c r="P111" s="6">
        <f t="shared" si="18"/>
        <v>188163082.01999998</v>
      </c>
    </row>
    <row r="112" spans="1:16" ht="33">
      <c r="A112" s="4" t="s">
        <v>289</v>
      </c>
      <c r="B112" s="5"/>
      <c r="C112" s="6"/>
      <c r="D112" s="16" t="s">
        <v>290</v>
      </c>
      <c r="E112" s="6">
        <f>SUM(E113:E134)</f>
        <v>112804996.02</v>
      </c>
      <c r="F112" s="6">
        <f aca="true" t="shared" si="19" ref="F112:P112">SUM(F113:F134)</f>
        <v>112804996.02</v>
      </c>
      <c r="G112" s="8">
        <f t="shared" si="19"/>
        <v>4307585</v>
      </c>
      <c r="H112" s="8">
        <f t="shared" si="19"/>
        <v>303478</v>
      </c>
      <c r="I112" s="8"/>
      <c r="J112" s="8">
        <f t="shared" si="19"/>
        <v>75358086</v>
      </c>
      <c r="K112" s="8">
        <f t="shared" si="19"/>
        <v>72060495</v>
      </c>
      <c r="L112" s="6">
        <f t="shared" si="19"/>
        <v>2650153.2</v>
      </c>
      <c r="M112" s="6"/>
      <c r="N112" s="6"/>
      <c r="O112" s="6">
        <f t="shared" si="19"/>
        <v>72707932.8</v>
      </c>
      <c r="P112" s="6">
        <f t="shared" si="19"/>
        <v>188163082.01999998</v>
      </c>
    </row>
    <row r="113" spans="1:16" ht="56.25" customHeight="1">
      <c r="A113" s="9" t="s">
        <v>291</v>
      </c>
      <c r="B113" s="9" t="s">
        <v>87</v>
      </c>
      <c r="C113" s="10" t="s">
        <v>20</v>
      </c>
      <c r="D113" s="15" t="s">
        <v>88</v>
      </c>
      <c r="E113" s="11">
        <v>6270271</v>
      </c>
      <c r="F113" s="11">
        <v>6270271</v>
      </c>
      <c r="G113" s="11">
        <v>4307585</v>
      </c>
      <c r="H113" s="11">
        <v>303478</v>
      </c>
      <c r="I113" s="11"/>
      <c r="J113" s="12"/>
      <c r="K113" s="12"/>
      <c r="L113" s="12"/>
      <c r="M113" s="12"/>
      <c r="N113" s="12"/>
      <c r="O113" s="12"/>
      <c r="P113" s="11">
        <f aca="true" t="shared" si="20" ref="P113:P134">E113+J113</f>
        <v>6270271</v>
      </c>
    </row>
    <row r="114" spans="1:16" ht="33">
      <c r="A114" s="9" t="s">
        <v>292</v>
      </c>
      <c r="B114" s="9" t="s">
        <v>25</v>
      </c>
      <c r="C114" s="10" t="s">
        <v>24</v>
      </c>
      <c r="D114" s="15" t="s">
        <v>26</v>
      </c>
      <c r="E114" s="11">
        <v>6180</v>
      </c>
      <c r="F114" s="11">
        <v>6180</v>
      </c>
      <c r="G114" s="11"/>
      <c r="H114" s="11"/>
      <c r="I114" s="11"/>
      <c r="J114" s="12"/>
      <c r="K114" s="12"/>
      <c r="L114" s="12"/>
      <c r="M114" s="12"/>
      <c r="N114" s="12"/>
      <c r="O114" s="12"/>
      <c r="P114" s="11">
        <f t="shared" si="20"/>
        <v>6180</v>
      </c>
    </row>
    <row r="115" spans="1:16" ht="16.5">
      <c r="A115" s="9" t="s">
        <v>293</v>
      </c>
      <c r="B115" s="9" t="s">
        <v>29</v>
      </c>
      <c r="C115" s="10" t="s">
        <v>28</v>
      </c>
      <c r="D115" s="15" t="s">
        <v>30</v>
      </c>
      <c r="E115" s="11">
        <v>681829</v>
      </c>
      <c r="F115" s="11">
        <v>681829</v>
      </c>
      <c r="G115" s="11"/>
      <c r="H115" s="11"/>
      <c r="I115" s="11"/>
      <c r="J115" s="12"/>
      <c r="K115" s="12"/>
      <c r="L115" s="12"/>
      <c r="M115" s="12"/>
      <c r="N115" s="12"/>
      <c r="O115" s="12"/>
      <c r="P115" s="11">
        <f t="shared" si="20"/>
        <v>681829</v>
      </c>
    </row>
    <row r="116" spans="1:16" ht="33">
      <c r="A116" s="9" t="s">
        <v>294</v>
      </c>
      <c r="B116" s="9" t="s">
        <v>203</v>
      </c>
      <c r="C116" s="10" t="s">
        <v>199</v>
      </c>
      <c r="D116" s="15" t="s">
        <v>204</v>
      </c>
      <c r="E116" s="11">
        <v>48668</v>
      </c>
      <c r="F116" s="11">
        <v>48668</v>
      </c>
      <c r="G116" s="11"/>
      <c r="H116" s="11"/>
      <c r="I116" s="11"/>
      <c r="J116" s="12"/>
      <c r="K116" s="12"/>
      <c r="L116" s="12"/>
      <c r="M116" s="12"/>
      <c r="N116" s="12"/>
      <c r="O116" s="12"/>
      <c r="P116" s="11">
        <f t="shared" si="20"/>
        <v>48668</v>
      </c>
    </row>
    <row r="117" spans="1:16" ht="33">
      <c r="A117" s="9" t="s">
        <v>295</v>
      </c>
      <c r="B117" s="9" t="s">
        <v>297</v>
      </c>
      <c r="C117" s="10" t="s">
        <v>296</v>
      </c>
      <c r="D117" s="15" t="s">
        <v>298</v>
      </c>
      <c r="E117" s="11">
        <v>199000</v>
      </c>
      <c r="F117" s="11">
        <v>199000</v>
      </c>
      <c r="G117" s="11"/>
      <c r="H117" s="11"/>
      <c r="I117" s="11"/>
      <c r="J117" s="12"/>
      <c r="K117" s="12"/>
      <c r="L117" s="12"/>
      <c r="M117" s="12"/>
      <c r="N117" s="12"/>
      <c r="O117" s="12"/>
      <c r="P117" s="11">
        <f t="shared" si="20"/>
        <v>199000</v>
      </c>
    </row>
    <row r="118" spans="1:16" ht="33">
      <c r="A118" s="9" t="s">
        <v>299</v>
      </c>
      <c r="B118" s="9" t="s">
        <v>301</v>
      </c>
      <c r="C118" s="10" t="s">
        <v>300</v>
      </c>
      <c r="D118" s="15" t="s">
        <v>302</v>
      </c>
      <c r="E118" s="11">
        <v>40000</v>
      </c>
      <c r="F118" s="11">
        <v>40000</v>
      </c>
      <c r="G118" s="11"/>
      <c r="H118" s="11"/>
      <c r="I118" s="11"/>
      <c r="J118" s="12"/>
      <c r="K118" s="12"/>
      <c r="L118" s="12"/>
      <c r="M118" s="12"/>
      <c r="N118" s="12"/>
      <c r="O118" s="12"/>
      <c r="P118" s="11">
        <f t="shared" si="20"/>
        <v>40000</v>
      </c>
    </row>
    <row r="119" spans="1:16" ht="49.5">
      <c r="A119" s="9" t="s">
        <v>303</v>
      </c>
      <c r="B119" s="9" t="s">
        <v>304</v>
      </c>
      <c r="C119" s="10" t="s">
        <v>300</v>
      </c>
      <c r="D119" s="15" t="s">
        <v>305</v>
      </c>
      <c r="E119" s="11">
        <v>2518789.0000000005</v>
      </c>
      <c r="F119" s="11">
        <f>E119</f>
        <v>2518789.0000000005</v>
      </c>
      <c r="G119" s="11"/>
      <c r="H119" s="11"/>
      <c r="I119" s="11"/>
      <c r="J119" s="12"/>
      <c r="K119" s="12"/>
      <c r="L119" s="12"/>
      <c r="M119" s="12"/>
      <c r="N119" s="12"/>
      <c r="O119" s="12"/>
      <c r="P119" s="11">
        <f t="shared" si="20"/>
        <v>2518789.0000000005</v>
      </c>
    </row>
    <row r="120" spans="1:16" ht="16.5">
      <c r="A120" s="9" t="s">
        <v>306</v>
      </c>
      <c r="B120" s="9" t="s">
        <v>307</v>
      </c>
      <c r="C120" s="10" t="s">
        <v>300</v>
      </c>
      <c r="D120" s="15" t="s">
        <v>308</v>
      </c>
      <c r="E120" s="11">
        <v>82602190</v>
      </c>
      <c r="F120" s="11">
        <f>E120</f>
        <v>82602190</v>
      </c>
      <c r="G120" s="11"/>
      <c r="H120" s="11"/>
      <c r="I120" s="11"/>
      <c r="J120" s="11">
        <v>565420</v>
      </c>
      <c r="K120" s="11">
        <v>565420</v>
      </c>
      <c r="L120" s="11"/>
      <c r="M120" s="11"/>
      <c r="N120" s="11"/>
      <c r="O120" s="11">
        <v>565420</v>
      </c>
      <c r="P120" s="11">
        <f t="shared" si="20"/>
        <v>83167610</v>
      </c>
    </row>
    <row r="121" spans="1:16" ht="33">
      <c r="A121" s="9" t="s">
        <v>309</v>
      </c>
      <c r="B121" s="9" t="s">
        <v>310</v>
      </c>
      <c r="C121" s="10" t="s">
        <v>296</v>
      </c>
      <c r="D121" s="15" t="s">
        <v>311</v>
      </c>
      <c r="E121" s="11"/>
      <c r="F121" s="11"/>
      <c r="G121" s="11"/>
      <c r="H121" s="11"/>
      <c r="I121" s="11"/>
      <c r="J121" s="11">
        <f>3494900-2800000</f>
        <v>694900</v>
      </c>
      <c r="K121" s="11">
        <f>3494900-2800000</f>
        <v>694900</v>
      </c>
      <c r="L121" s="11"/>
      <c r="M121" s="11"/>
      <c r="N121" s="11"/>
      <c r="O121" s="11">
        <f>3494900-2800000</f>
        <v>694900</v>
      </c>
      <c r="P121" s="11">
        <f t="shared" si="20"/>
        <v>694900</v>
      </c>
    </row>
    <row r="122" spans="1:16" ht="16.5">
      <c r="A122" s="9" t="s">
        <v>312</v>
      </c>
      <c r="B122" s="9" t="s">
        <v>33</v>
      </c>
      <c r="C122" s="10" t="s">
        <v>32</v>
      </c>
      <c r="D122" s="15" t="s">
        <v>34</v>
      </c>
      <c r="E122" s="11">
        <v>100000</v>
      </c>
      <c r="F122" s="11">
        <f>E122</f>
        <v>100000</v>
      </c>
      <c r="G122" s="12"/>
      <c r="H122" s="12"/>
      <c r="I122" s="12"/>
      <c r="J122" s="11"/>
      <c r="K122" s="11"/>
      <c r="L122" s="11"/>
      <c r="M122" s="11"/>
      <c r="N122" s="11"/>
      <c r="O122" s="11"/>
      <c r="P122" s="11">
        <f t="shared" si="20"/>
        <v>100000</v>
      </c>
    </row>
    <row r="123" spans="1:16" ht="33">
      <c r="A123" s="9" t="s">
        <v>313</v>
      </c>
      <c r="B123" s="9" t="s">
        <v>314</v>
      </c>
      <c r="C123" s="10" t="s">
        <v>36</v>
      </c>
      <c r="D123" s="15" t="s">
        <v>373</v>
      </c>
      <c r="E123" s="12"/>
      <c r="F123" s="12"/>
      <c r="G123" s="12"/>
      <c r="H123" s="12"/>
      <c r="I123" s="12"/>
      <c r="J123" s="11">
        <v>8948077</v>
      </c>
      <c r="K123" s="11">
        <v>8948077</v>
      </c>
      <c r="L123" s="11"/>
      <c r="M123" s="11"/>
      <c r="N123" s="11"/>
      <c r="O123" s="11">
        <v>8948077</v>
      </c>
      <c r="P123" s="11">
        <f t="shared" si="20"/>
        <v>8948077</v>
      </c>
    </row>
    <row r="124" spans="1:16" ht="16.5">
      <c r="A124" s="9" t="s">
        <v>315</v>
      </c>
      <c r="B124" s="9" t="s">
        <v>158</v>
      </c>
      <c r="C124" s="10" t="s">
        <v>36</v>
      </c>
      <c r="D124" s="15" t="s">
        <v>316</v>
      </c>
      <c r="E124" s="12"/>
      <c r="F124" s="12"/>
      <c r="G124" s="12"/>
      <c r="H124" s="12"/>
      <c r="I124" s="12"/>
      <c r="J124" s="11">
        <v>500000</v>
      </c>
      <c r="K124" s="11">
        <v>500000</v>
      </c>
      <c r="L124" s="11"/>
      <c r="M124" s="11"/>
      <c r="N124" s="11"/>
      <c r="O124" s="11">
        <v>500000</v>
      </c>
      <c r="P124" s="11">
        <f t="shared" si="20"/>
        <v>500000</v>
      </c>
    </row>
    <row r="125" spans="1:16" ht="16.5">
      <c r="A125" s="9" t="s">
        <v>317</v>
      </c>
      <c r="B125" s="9" t="s">
        <v>37</v>
      </c>
      <c r="C125" s="10" t="s">
        <v>36</v>
      </c>
      <c r="D125" s="15" t="s">
        <v>371</v>
      </c>
      <c r="E125" s="12"/>
      <c r="F125" s="12"/>
      <c r="G125" s="12"/>
      <c r="H125" s="12"/>
      <c r="I125" s="12"/>
      <c r="J125" s="11">
        <f>5412027-500000</f>
        <v>4912027</v>
      </c>
      <c r="K125" s="11">
        <f>5412027-500000</f>
        <v>4912027</v>
      </c>
      <c r="L125" s="11"/>
      <c r="M125" s="11"/>
      <c r="N125" s="11"/>
      <c r="O125" s="11">
        <f>5412027-500000</f>
        <v>4912027</v>
      </c>
      <c r="P125" s="11">
        <f t="shared" si="20"/>
        <v>4912027</v>
      </c>
    </row>
    <row r="126" spans="1:16" ht="62.25" customHeight="1">
      <c r="A126" s="9" t="s">
        <v>318</v>
      </c>
      <c r="B126" s="9" t="s">
        <v>320</v>
      </c>
      <c r="C126" s="10" t="s">
        <v>319</v>
      </c>
      <c r="D126" s="15" t="s">
        <v>321</v>
      </c>
      <c r="E126" s="12">
        <v>17013483.02</v>
      </c>
      <c r="F126" s="12">
        <v>17013483.02</v>
      </c>
      <c r="G126" s="12"/>
      <c r="H126" s="12"/>
      <c r="I126" s="12"/>
      <c r="J126" s="11">
        <f>11234332-3461391-500000</f>
        <v>7272941</v>
      </c>
      <c r="K126" s="11">
        <f>11234332-500000-3461391</f>
        <v>7272941</v>
      </c>
      <c r="L126" s="11"/>
      <c r="M126" s="11"/>
      <c r="N126" s="11"/>
      <c r="O126" s="11">
        <f>11234332-500000-3461391</f>
        <v>7272941</v>
      </c>
      <c r="P126" s="12">
        <f t="shared" si="20"/>
        <v>24286424.02</v>
      </c>
    </row>
    <row r="127" spans="1:16" ht="16.5">
      <c r="A127" s="9" t="s">
        <v>322</v>
      </c>
      <c r="B127" s="9" t="s">
        <v>323</v>
      </c>
      <c r="C127" s="10" t="s">
        <v>319</v>
      </c>
      <c r="D127" s="15" t="s">
        <v>324</v>
      </c>
      <c r="E127" s="12"/>
      <c r="F127" s="12"/>
      <c r="G127" s="12"/>
      <c r="H127" s="12"/>
      <c r="I127" s="12"/>
      <c r="J127" s="11">
        <v>1100000</v>
      </c>
      <c r="K127" s="11">
        <v>1100000</v>
      </c>
      <c r="L127" s="11"/>
      <c r="M127" s="11"/>
      <c r="N127" s="11"/>
      <c r="O127" s="11">
        <v>1100000</v>
      </c>
      <c r="P127" s="11">
        <f t="shared" si="20"/>
        <v>1100000</v>
      </c>
    </row>
    <row r="128" spans="1:16" ht="16.5">
      <c r="A128" s="9" t="s">
        <v>325</v>
      </c>
      <c r="B128" s="9" t="s">
        <v>327</v>
      </c>
      <c r="C128" s="10" t="s">
        <v>326</v>
      </c>
      <c r="D128" s="15" t="s">
        <v>328</v>
      </c>
      <c r="E128" s="11">
        <v>250000</v>
      </c>
      <c r="F128" s="11">
        <f>E128</f>
        <v>250000</v>
      </c>
      <c r="G128" s="11"/>
      <c r="H128" s="11"/>
      <c r="I128" s="11"/>
      <c r="J128" s="12"/>
      <c r="K128" s="12"/>
      <c r="L128" s="12"/>
      <c r="M128" s="12"/>
      <c r="N128" s="12"/>
      <c r="O128" s="12"/>
      <c r="P128" s="11">
        <f t="shared" si="20"/>
        <v>250000</v>
      </c>
    </row>
    <row r="129" spans="1:16" ht="33">
      <c r="A129" s="9" t="s">
        <v>329</v>
      </c>
      <c r="B129" s="9" t="s">
        <v>330</v>
      </c>
      <c r="C129" s="10" t="s">
        <v>49</v>
      </c>
      <c r="D129" s="15" t="s">
        <v>331</v>
      </c>
      <c r="E129" s="12"/>
      <c r="F129" s="12"/>
      <c r="G129" s="12"/>
      <c r="H129" s="12"/>
      <c r="I129" s="12"/>
      <c r="J129" s="11">
        <v>47100286</v>
      </c>
      <c r="K129" s="11">
        <v>47100286</v>
      </c>
      <c r="L129" s="11"/>
      <c r="M129" s="11"/>
      <c r="N129" s="11"/>
      <c r="O129" s="11">
        <v>47100286</v>
      </c>
      <c r="P129" s="11">
        <f t="shared" si="20"/>
        <v>47100286</v>
      </c>
    </row>
    <row r="130" spans="1:16" ht="135.75" customHeight="1">
      <c r="A130" s="9" t="s">
        <v>332</v>
      </c>
      <c r="B130" s="9" t="s">
        <v>59</v>
      </c>
      <c r="C130" s="10" t="s">
        <v>49</v>
      </c>
      <c r="D130" s="15" t="s">
        <v>368</v>
      </c>
      <c r="E130" s="12"/>
      <c r="F130" s="12"/>
      <c r="G130" s="12"/>
      <c r="H130" s="12"/>
      <c r="I130" s="12"/>
      <c r="J130" s="12">
        <v>2323904.55</v>
      </c>
      <c r="K130" s="12"/>
      <c r="L130" s="12">
        <v>2291466.75</v>
      </c>
      <c r="M130" s="12"/>
      <c r="N130" s="12"/>
      <c r="O130" s="12">
        <v>32437.8</v>
      </c>
      <c r="P130" s="12">
        <f t="shared" si="20"/>
        <v>2323904.55</v>
      </c>
    </row>
    <row r="131" spans="1:19" ht="16.5">
      <c r="A131" s="9" t="s">
        <v>333</v>
      </c>
      <c r="B131" s="9" t="s">
        <v>61</v>
      </c>
      <c r="C131" s="10" t="s">
        <v>49</v>
      </c>
      <c r="D131" s="15" t="s">
        <v>62</v>
      </c>
      <c r="E131" s="11">
        <v>2985586</v>
      </c>
      <c r="F131" s="11">
        <f>E131</f>
        <v>2985586</v>
      </c>
      <c r="G131" s="11"/>
      <c r="H131" s="11"/>
      <c r="I131" s="11"/>
      <c r="J131" s="12"/>
      <c r="K131" s="12"/>
      <c r="L131" s="12"/>
      <c r="M131" s="12"/>
      <c r="N131" s="12"/>
      <c r="O131" s="12"/>
      <c r="P131" s="12">
        <f t="shared" si="20"/>
        <v>2985586</v>
      </c>
      <c r="S131" s="14"/>
    </row>
    <row r="132" spans="1:16" ht="33">
      <c r="A132" s="9" t="s">
        <v>334</v>
      </c>
      <c r="B132" s="9" t="s">
        <v>74</v>
      </c>
      <c r="C132" s="10" t="s">
        <v>73</v>
      </c>
      <c r="D132" s="15" t="s">
        <v>75</v>
      </c>
      <c r="E132" s="11">
        <v>40000</v>
      </c>
      <c r="F132" s="11">
        <v>40000</v>
      </c>
      <c r="G132" s="11"/>
      <c r="H132" s="11"/>
      <c r="I132" s="11"/>
      <c r="J132" s="11">
        <v>966844</v>
      </c>
      <c r="K132" s="11">
        <v>966844</v>
      </c>
      <c r="L132" s="11"/>
      <c r="M132" s="11"/>
      <c r="N132" s="11"/>
      <c r="O132" s="11">
        <v>966844</v>
      </c>
      <c r="P132" s="11">
        <f t="shared" si="20"/>
        <v>1006844</v>
      </c>
    </row>
    <row r="133" spans="1:16" ht="16.5">
      <c r="A133" s="9" t="s">
        <v>335</v>
      </c>
      <c r="B133" s="9" t="s">
        <v>337</v>
      </c>
      <c r="C133" s="10" t="s">
        <v>336</v>
      </c>
      <c r="D133" s="15" t="s">
        <v>338</v>
      </c>
      <c r="E133" s="11">
        <v>49000</v>
      </c>
      <c r="F133" s="11">
        <v>49000</v>
      </c>
      <c r="G133" s="11"/>
      <c r="H133" s="11"/>
      <c r="I133" s="11"/>
      <c r="J133" s="12"/>
      <c r="K133" s="12"/>
      <c r="L133" s="12"/>
      <c r="M133" s="12"/>
      <c r="N133" s="12"/>
      <c r="O133" s="12"/>
      <c r="P133" s="11">
        <f t="shared" si="20"/>
        <v>49000</v>
      </c>
    </row>
    <row r="134" spans="1:16" ht="16.5">
      <c r="A134" s="9" t="s">
        <v>339</v>
      </c>
      <c r="B134" s="9" t="s">
        <v>341</v>
      </c>
      <c r="C134" s="10" t="s">
        <v>340</v>
      </c>
      <c r="D134" s="15" t="s">
        <v>342</v>
      </c>
      <c r="E134" s="12"/>
      <c r="F134" s="12"/>
      <c r="G134" s="12"/>
      <c r="H134" s="12"/>
      <c r="I134" s="12"/>
      <c r="J134" s="12">
        <v>973686.45</v>
      </c>
      <c r="K134" s="12"/>
      <c r="L134" s="12">
        <v>358686.45</v>
      </c>
      <c r="M134" s="12"/>
      <c r="N134" s="12"/>
      <c r="O134" s="11">
        <v>615000</v>
      </c>
      <c r="P134" s="12">
        <f t="shared" si="20"/>
        <v>973686.45</v>
      </c>
    </row>
    <row r="135" spans="1:16" ht="49.5">
      <c r="A135" s="4" t="s">
        <v>343</v>
      </c>
      <c r="B135" s="5"/>
      <c r="C135" s="6"/>
      <c r="D135" s="16" t="s">
        <v>344</v>
      </c>
      <c r="E135" s="8">
        <f>E136</f>
        <v>4695043</v>
      </c>
      <c r="F135" s="8">
        <f>F136</f>
        <v>4695043</v>
      </c>
      <c r="G135" s="8">
        <f>G136</f>
        <v>1034152</v>
      </c>
      <c r="H135" s="8">
        <f>H136</f>
        <v>288103</v>
      </c>
      <c r="I135" s="8"/>
      <c r="J135" s="8">
        <f>J136</f>
        <v>500000</v>
      </c>
      <c r="K135" s="8">
        <f>K136</f>
        <v>500000</v>
      </c>
      <c r="L135" s="8"/>
      <c r="M135" s="8"/>
      <c r="N135" s="8"/>
      <c r="O135" s="8">
        <f>O136</f>
        <v>500000</v>
      </c>
      <c r="P135" s="8">
        <f>P136</f>
        <v>5195043</v>
      </c>
    </row>
    <row r="136" spans="1:16" ht="49.5">
      <c r="A136" s="4" t="s">
        <v>345</v>
      </c>
      <c r="B136" s="5"/>
      <c r="C136" s="6"/>
      <c r="D136" s="16" t="s">
        <v>344</v>
      </c>
      <c r="E136" s="8">
        <f>SUM(E137:E141)</f>
        <v>4695043</v>
      </c>
      <c r="F136" s="8">
        <f>SUM(F137:F141)</f>
        <v>4695043</v>
      </c>
      <c r="G136" s="8">
        <f>SUM(G137:G141)</f>
        <v>1034152</v>
      </c>
      <c r="H136" s="8">
        <f>SUM(H137:H141)</f>
        <v>288103</v>
      </c>
      <c r="I136" s="8"/>
      <c r="J136" s="8">
        <f>SUM(J137:J141)</f>
        <v>500000</v>
      </c>
      <c r="K136" s="8">
        <f>SUM(K137:K141)</f>
        <v>500000</v>
      </c>
      <c r="L136" s="8"/>
      <c r="M136" s="8"/>
      <c r="N136" s="8"/>
      <c r="O136" s="8">
        <f>SUM(O137:O141)</f>
        <v>500000</v>
      </c>
      <c r="P136" s="8">
        <f>SUM(P137:P141)</f>
        <v>5195043</v>
      </c>
    </row>
    <row r="137" spans="1:16" ht="54.75" customHeight="1">
      <c r="A137" s="9" t="s">
        <v>346</v>
      </c>
      <c r="B137" s="9" t="s">
        <v>87</v>
      </c>
      <c r="C137" s="10" t="s">
        <v>20</v>
      </c>
      <c r="D137" s="15" t="s">
        <v>88</v>
      </c>
      <c r="E137" s="11">
        <v>1443079</v>
      </c>
      <c r="F137" s="11">
        <v>1443079</v>
      </c>
      <c r="G137" s="11">
        <v>1034152</v>
      </c>
      <c r="H137" s="11">
        <v>88103</v>
      </c>
      <c r="I137" s="11"/>
      <c r="J137" s="11"/>
      <c r="K137" s="11"/>
      <c r="L137" s="11"/>
      <c r="M137" s="11"/>
      <c r="N137" s="11"/>
      <c r="O137" s="11"/>
      <c r="P137" s="11">
        <f>E137+J137</f>
        <v>1443079</v>
      </c>
    </row>
    <row r="138" spans="1:16" ht="33">
      <c r="A138" s="9" t="s">
        <v>347</v>
      </c>
      <c r="B138" s="9" t="s">
        <v>25</v>
      </c>
      <c r="C138" s="10" t="s">
        <v>24</v>
      </c>
      <c r="D138" s="15" t="s">
        <v>26</v>
      </c>
      <c r="E138" s="11">
        <v>12400</v>
      </c>
      <c r="F138" s="11">
        <v>12400</v>
      </c>
      <c r="G138" s="11"/>
      <c r="H138" s="11"/>
      <c r="I138" s="11"/>
      <c r="J138" s="11"/>
      <c r="K138" s="11"/>
      <c r="L138" s="11"/>
      <c r="M138" s="11"/>
      <c r="N138" s="11"/>
      <c r="O138" s="11"/>
      <c r="P138" s="11">
        <f>E138+J138</f>
        <v>12400</v>
      </c>
    </row>
    <row r="139" spans="1:16" ht="33">
      <c r="A139" s="17" t="s">
        <v>348</v>
      </c>
      <c r="B139" s="17" t="s">
        <v>350</v>
      </c>
      <c r="C139" s="18" t="s">
        <v>349</v>
      </c>
      <c r="D139" s="19" t="s">
        <v>351</v>
      </c>
      <c r="E139" s="20">
        <f>F139:F140</f>
        <v>2069000</v>
      </c>
      <c r="F139" s="20">
        <f>143000+1500000+150000+200000+76000</f>
        <v>2069000</v>
      </c>
      <c r="G139" s="20"/>
      <c r="H139" s="20">
        <v>200000</v>
      </c>
      <c r="I139" s="11"/>
      <c r="J139" s="11">
        <v>500000</v>
      </c>
      <c r="K139" s="11">
        <v>500000</v>
      </c>
      <c r="L139" s="11"/>
      <c r="M139" s="11"/>
      <c r="N139" s="11"/>
      <c r="O139" s="11">
        <v>500000</v>
      </c>
      <c r="P139" s="11">
        <f>E139+J139</f>
        <v>2569000</v>
      </c>
    </row>
    <row r="140" spans="1:16" ht="16.5">
      <c r="A140" s="17" t="s">
        <v>352</v>
      </c>
      <c r="B140" s="17" t="s">
        <v>353</v>
      </c>
      <c r="C140" s="18" t="s">
        <v>349</v>
      </c>
      <c r="D140" s="19" t="s">
        <v>354</v>
      </c>
      <c r="E140" s="20">
        <v>964418</v>
      </c>
      <c r="F140" s="20">
        <v>964418</v>
      </c>
      <c r="G140" s="20"/>
      <c r="H140" s="20"/>
      <c r="I140" s="11"/>
      <c r="J140" s="11"/>
      <c r="K140" s="11"/>
      <c r="L140" s="11"/>
      <c r="M140" s="11"/>
      <c r="N140" s="11"/>
      <c r="O140" s="11"/>
      <c r="P140" s="11">
        <f>E140+J140</f>
        <v>964418</v>
      </c>
    </row>
    <row r="141" spans="1:16" ht="16.5">
      <c r="A141" s="17" t="s">
        <v>355</v>
      </c>
      <c r="B141" s="17" t="s">
        <v>285</v>
      </c>
      <c r="C141" s="18" t="s">
        <v>29</v>
      </c>
      <c r="D141" s="19" t="s">
        <v>286</v>
      </c>
      <c r="E141" s="20">
        <v>206146</v>
      </c>
      <c r="F141" s="20">
        <v>206146</v>
      </c>
      <c r="G141" s="20"/>
      <c r="H141" s="20"/>
      <c r="I141" s="11"/>
      <c r="J141" s="11"/>
      <c r="K141" s="11"/>
      <c r="L141" s="11"/>
      <c r="M141" s="11"/>
      <c r="N141" s="11"/>
      <c r="O141" s="11"/>
      <c r="P141" s="11">
        <f>E141+J141</f>
        <v>206146</v>
      </c>
    </row>
    <row r="142" spans="1:16" ht="33">
      <c r="A142" s="21" t="s">
        <v>356</v>
      </c>
      <c r="B142" s="22"/>
      <c r="C142" s="23"/>
      <c r="D142" s="24" t="s">
        <v>357</v>
      </c>
      <c r="E142" s="25">
        <f>E143</f>
        <v>6094198</v>
      </c>
      <c r="F142" s="25">
        <f>F143</f>
        <v>5547900</v>
      </c>
      <c r="G142" s="25">
        <f>G143</f>
        <v>4262500</v>
      </c>
      <c r="H142" s="25">
        <f>H143</f>
        <v>212850</v>
      </c>
      <c r="I142" s="8"/>
      <c r="J142" s="8"/>
      <c r="K142" s="8"/>
      <c r="L142" s="8"/>
      <c r="M142" s="8"/>
      <c r="N142" s="8"/>
      <c r="O142" s="8"/>
      <c r="P142" s="8">
        <f>P143</f>
        <v>6094198</v>
      </c>
    </row>
    <row r="143" spans="1:16" ht="33">
      <c r="A143" s="21" t="s">
        <v>358</v>
      </c>
      <c r="B143" s="22"/>
      <c r="C143" s="23"/>
      <c r="D143" s="24" t="s">
        <v>357</v>
      </c>
      <c r="E143" s="25">
        <f>SUM(E144:E146)</f>
        <v>6094198</v>
      </c>
      <c r="F143" s="25">
        <f>SUM(F144:F146)</f>
        <v>5547900</v>
      </c>
      <c r="G143" s="25">
        <f>SUM(G144:G146)</f>
        <v>4262500</v>
      </c>
      <c r="H143" s="25">
        <f>SUM(H144:H146)</f>
        <v>212850</v>
      </c>
      <c r="I143" s="8"/>
      <c r="J143" s="8"/>
      <c r="K143" s="8"/>
      <c r="L143" s="8"/>
      <c r="M143" s="8"/>
      <c r="N143" s="8"/>
      <c r="O143" s="8"/>
      <c r="P143" s="8">
        <f>SUM(P144:P146)</f>
        <v>6094198</v>
      </c>
    </row>
    <row r="144" spans="1:16" ht="49.5" customHeight="1">
      <c r="A144" s="17" t="s">
        <v>359</v>
      </c>
      <c r="B144" s="17" t="s">
        <v>87</v>
      </c>
      <c r="C144" s="18" t="s">
        <v>20</v>
      </c>
      <c r="D144" s="19" t="s">
        <v>88</v>
      </c>
      <c r="E144" s="20">
        <v>5543100</v>
      </c>
      <c r="F144" s="20">
        <v>5543100</v>
      </c>
      <c r="G144" s="20">
        <v>4262500</v>
      </c>
      <c r="H144" s="20">
        <v>212850</v>
      </c>
      <c r="I144" s="11"/>
      <c r="J144" s="11"/>
      <c r="K144" s="11"/>
      <c r="L144" s="11"/>
      <c r="M144" s="11"/>
      <c r="N144" s="11"/>
      <c r="O144" s="11"/>
      <c r="P144" s="11">
        <f>E144+J144</f>
        <v>5543100</v>
      </c>
    </row>
    <row r="145" spans="1:16" ht="33">
      <c r="A145" s="17" t="s">
        <v>360</v>
      </c>
      <c r="B145" s="17" t="s">
        <v>25</v>
      </c>
      <c r="C145" s="18" t="s">
        <v>24</v>
      </c>
      <c r="D145" s="19" t="s">
        <v>26</v>
      </c>
      <c r="E145" s="20">
        <v>4800</v>
      </c>
      <c r="F145" s="20">
        <v>4800</v>
      </c>
      <c r="G145" s="20"/>
      <c r="H145" s="20"/>
      <c r="I145" s="11"/>
      <c r="J145" s="11"/>
      <c r="K145" s="11"/>
      <c r="L145" s="11"/>
      <c r="M145" s="11"/>
      <c r="N145" s="11"/>
      <c r="O145" s="11"/>
      <c r="P145" s="11">
        <f>E145+J145</f>
        <v>4800</v>
      </c>
    </row>
    <row r="146" spans="1:16" ht="16.5">
      <c r="A146" s="17" t="s">
        <v>361</v>
      </c>
      <c r="B146" s="17" t="s">
        <v>362</v>
      </c>
      <c r="C146" s="18" t="s">
        <v>28</v>
      </c>
      <c r="D146" s="19" t="s">
        <v>363</v>
      </c>
      <c r="E146" s="20">
        <f>2273796-150047-738609-200000-150000-60000-352842-76000</f>
        <v>546298</v>
      </c>
      <c r="F146" s="20"/>
      <c r="G146" s="20"/>
      <c r="H146" s="20"/>
      <c r="I146" s="11"/>
      <c r="J146" s="11"/>
      <c r="K146" s="11"/>
      <c r="L146" s="11"/>
      <c r="M146" s="11"/>
      <c r="N146" s="11"/>
      <c r="O146" s="11"/>
      <c r="P146" s="11">
        <f>E146+J146</f>
        <v>546298</v>
      </c>
    </row>
    <row r="147" spans="1:16" ht="16.5">
      <c r="A147" s="22" t="s">
        <v>364</v>
      </c>
      <c r="B147" s="22" t="s">
        <v>364</v>
      </c>
      <c r="C147" s="23" t="s">
        <v>364</v>
      </c>
      <c r="D147" s="26" t="s">
        <v>365</v>
      </c>
      <c r="E147" s="23">
        <f>E13+E34+E52+E61+E79+E85+E96+E111+E135+E142</f>
        <v>924308805.72</v>
      </c>
      <c r="F147" s="23">
        <f aca="true" t="shared" si="21" ref="F147:O147">F13+F34+F52+F61+F79+F85+F96+F111+F135+F142</f>
        <v>923762507.72</v>
      </c>
      <c r="G147" s="23">
        <f t="shared" si="21"/>
        <v>467001850.2</v>
      </c>
      <c r="H147" s="25">
        <f t="shared" si="21"/>
        <v>80755988</v>
      </c>
      <c r="I147" s="6"/>
      <c r="J147" s="6">
        <f>J13+J34+J52+J61+J79+J85+J96+J111+J135+J142</f>
        <v>142819576.88</v>
      </c>
      <c r="K147" s="6">
        <f>K13+K34+K52+K61+K79+K85+K96+K111+K135+K142</f>
        <v>101988913.88</v>
      </c>
      <c r="L147" s="6">
        <f t="shared" si="21"/>
        <v>40106225.2</v>
      </c>
      <c r="M147" s="8">
        <f t="shared" si="21"/>
        <v>2911605</v>
      </c>
      <c r="N147" s="8">
        <f t="shared" si="21"/>
        <v>577946</v>
      </c>
      <c r="O147" s="6">
        <f t="shared" si="21"/>
        <v>102713351.67999999</v>
      </c>
      <c r="P147" s="6">
        <f>P13+P34+P52+P61+P79+P85+P96+P111+P135+P142</f>
        <v>1067128382.6</v>
      </c>
    </row>
    <row r="148" ht="16.5">
      <c r="F148" s="14"/>
    </row>
    <row r="150" spans="2:9" ht="16.5">
      <c r="B150" s="13" t="s">
        <v>377</v>
      </c>
      <c r="I150" s="13" t="s">
        <v>378</v>
      </c>
    </row>
  </sheetData>
  <sheetProtection/>
  <mergeCells count="38">
    <mergeCell ref="M10:N10"/>
    <mergeCell ref="M11:M12"/>
    <mergeCell ref="N11:N12"/>
    <mergeCell ref="E9:I9"/>
    <mergeCell ref="E10:E12"/>
    <mergeCell ref="F10:F12"/>
    <mergeCell ref="G10:H10"/>
    <mergeCell ref="I10:I12"/>
    <mergeCell ref="J9:O9"/>
    <mergeCell ref="O10:O12"/>
    <mergeCell ref="J10:J12"/>
    <mergeCell ref="K10:K12"/>
    <mergeCell ref="L10:L12"/>
    <mergeCell ref="A5:P5"/>
    <mergeCell ref="A6:P6"/>
    <mergeCell ref="A9:A12"/>
    <mergeCell ref="B9:B12"/>
    <mergeCell ref="C9:C12"/>
    <mergeCell ref="P9:P12"/>
    <mergeCell ref="A7:B7"/>
    <mergeCell ref="G11:G12"/>
    <mergeCell ref="H11:H12"/>
    <mergeCell ref="D9:D12"/>
    <mergeCell ref="IG5:IV5"/>
    <mergeCell ref="CS5:DH5"/>
    <mergeCell ref="DI5:DX5"/>
    <mergeCell ref="DY5:EN5"/>
    <mergeCell ref="EO5:FD5"/>
    <mergeCell ref="FE5:FT5"/>
    <mergeCell ref="HA5:HP5"/>
    <mergeCell ref="HQ5:IF5"/>
    <mergeCell ref="Q5:AF5"/>
    <mergeCell ref="AG5:AV5"/>
    <mergeCell ref="AW5:BL5"/>
    <mergeCell ref="BM5:CB5"/>
    <mergeCell ref="FU5:GJ5"/>
    <mergeCell ref="GK5:GZ5"/>
    <mergeCell ref="CC5:CR5"/>
  </mergeCells>
  <printOptions/>
  <pageMargins left="0.1968503937007874" right="0.1968503937007874" top="0.3937007874015748" bottom="0.1968503937007874" header="0" footer="0"/>
  <pageSetup fitToHeight="1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2022-03-28T12:37:31Z</cp:lastPrinted>
  <dcterms:created xsi:type="dcterms:W3CDTF">2022-02-22T13:11:07Z</dcterms:created>
  <dcterms:modified xsi:type="dcterms:W3CDTF">2022-03-28T12:37:49Z</dcterms:modified>
  <cp:category/>
  <cp:version/>
  <cp:contentType/>
  <cp:contentStatus/>
</cp:coreProperties>
</file>