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23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'Лист1'!$A$1:$J$282</definedName>
  </definedNames>
  <calcPr fullCalcOnLoad="1"/>
</workbook>
</file>

<file path=xl/sharedStrings.xml><?xml version="1.0" encoding="utf-8"?>
<sst xmlns="http://schemas.openxmlformats.org/spreadsheetml/2006/main" count="678" uniqueCount="368">
  <si>
    <t>Відділ освіти Павлоградської міської ради</t>
  </si>
  <si>
    <t>Відділ культури Павлоградської міської ради</t>
  </si>
  <si>
    <t xml:space="preserve"> </t>
  </si>
  <si>
    <t>0910</t>
  </si>
  <si>
    <t>0921</t>
  </si>
  <si>
    <t>0960</t>
  </si>
  <si>
    <t>0990</t>
  </si>
  <si>
    <t>0320</t>
  </si>
  <si>
    <t>0810</t>
  </si>
  <si>
    <t>0731</t>
  </si>
  <si>
    <t>0733</t>
  </si>
  <si>
    <t>0821</t>
  </si>
  <si>
    <t>0490</t>
  </si>
  <si>
    <t>0610</t>
  </si>
  <si>
    <t>0620</t>
  </si>
  <si>
    <t>0443</t>
  </si>
  <si>
    <t>0421</t>
  </si>
  <si>
    <t>Виконавчий комітет Павлоградської міської ради</t>
  </si>
  <si>
    <t>Відділ з питань надзвичайних ситуацій та цивільного захисту населення Павлоградської міської ради</t>
  </si>
  <si>
    <t>0180</t>
  </si>
  <si>
    <t>Управління соціального захисту населення Павлоградської міської ради</t>
  </si>
  <si>
    <t>7310</t>
  </si>
  <si>
    <t>Відділ охорони здоров'я Павлоградської міської ради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</si>
  <si>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</si>
  <si>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</si>
  <si>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2010</t>
  </si>
  <si>
    <t>1100000</t>
  </si>
  <si>
    <t>1000000</t>
  </si>
  <si>
    <t>1010000</t>
  </si>
  <si>
    <t>1110000</t>
  </si>
  <si>
    <t>Загальний фонд</t>
  </si>
  <si>
    <t>Спеціальний фонд</t>
  </si>
  <si>
    <t>у тому числі:</t>
  </si>
  <si>
    <t>0830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</si>
  <si>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</si>
  <si>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</si>
  <si>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</si>
  <si>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</si>
  <si>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Проведення навчально-тренувальних зборів і змагань  з олімпійських видів спорту</t>
  </si>
  <si>
    <t>5012</t>
  </si>
  <si>
    <t>Проведення навчально-тренувальних зборів і змагань з  неолімпійських видів спорту</t>
  </si>
  <si>
    <t>1115022</t>
  </si>
  <si>
    <t>5022</t>
  </si>
  <si>
    <t>1115062</t>
  </si>
  <si>
    <t>5062</t>
  </si>
  <si>
    <t>Підтримка спорту вищих досігнень та організацій, які здійснюють фізкультурно-спортивну діяльність в регіоні</t>
  </si>
  <si>
    <t>3033</t>
  </si>
  <si>
    <t>1070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</si>
  <si>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</si>
  <si>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</si>
  <si>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</si>
  <si>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Інші видатки на соціальний захист ветеранів війни та праці</t>
  </si>
  <si>
    <t>Управління комунального господарства та будівництва Павлоградської міської ради</t>
  </si>
  <si>
    <t>Служба у справах дітей Павлоградської міської ради</t>
  </si>
  <si>
    <t>0700000</t>
  </si>
  <si>
    <t>0710000</t>
  </si>
  <si>
    <t>0712010</t>
  </si>
  <si>
    <t>2030</t>
  </si>
  <si>
    <t>2111</t>
  </si>
  <si>
    <t>2900000</t>
  </si>
  <si>
    <t>2918120</t>
  </si>
  <si>
    <t>8120</t>
  </si>
  <si>
    <t>Заходи з організації рятування на водах</t>
  </si>
  <si>
    <t>0800000</t>
  </si>
  <si>
    <t>0810000</t>
  </si>
  <si>
    <t>2910000</t>
  </si>
  <si>
    <t>Заходи державної політики з питань сім'ї</t>
  </si>
  <si>
    <t>1113123</t>
  </si>
  <si>
    <t>1113131</t>
  </si>
  <si>
    <t>Надання інших пільг окремим категоріям громадян відповідно до законодавства</t>
  </si>
  <si>
    <t>3032</t>
  </si>
  <si>
    <t>0813031</t>
  </si>
  <si>
    <t>0813032</t>
  </si>
  <si>
    <t>0813033</t>
  </si>
  <si>
    <t>0813035</t>
  </si>
  <si>
    <t xml:space="preserve">Здійснення заходів із землеустрою </t>
  </si>
  <si>
    <t>8410</t>
  </si>
  <si>
    <t>0210000</t>
  </si>
  <si>
    <t>0218410</t>
  </si>
  <si>
    <t>1014010</t>
  </si>
  <si>
    <t>4010</t>
  </si>
  <si>
    <t>7670</t>
  </si>
  <si>
    <t>0610000</t>
  </si>
  <si>
    <t>0611010</t>
  </si>
  <si>
    <t>Надання дошкільної освіти</t>
  </si>
  <si>
    <t>0613140</t>
  </si>
  <si>
    <t>0540</t>
  </si>
  <si>
    <t xml:space="preserve">Природоохоронні заходи за рахунок цільових фондів </t>
  </si>
  <si>
    <t>1200000</t>
  </si>
  <si>
    <t>6011</t>
  </si>
  <si>
    <t>1216030</t>
  </si>
  <si>
    <t>6030</t>
  </si>
  <si>
    <t>8340</t>
  </si>
  <si>
    <t>1218340</t>
  </si>
  <si>
    <t>2918110</t>
  </si>
  <si>
    <t>8110</t>
  </si>
  <si>
    <t>2919770</t>
  </si>
  <si>
    <t>9770</t>
  </si>
  <si>
    <t>0218220</t>
  </si>
  <si>
    <t>8220</t>
  </si>
  <si>
    <t>0380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</si>
  <si>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</si>
  <si>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</si>
  <si>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</si>
  <si>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</si>
  <si>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1210000</t>
  </si>
  <si>
    <t>0910000</t>
  </si>
  <si>
    <t>0900000</t>
  </si>
  <si>
    <t>0829</t>
  </si>
  <si>
    <t>0712030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</si>
  <si>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</si>
  <si>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</si>
  <si>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Фінансова підтримка театрів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</si>
  <si>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</si>
  <si>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</si>
  <si>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</si>
  <si>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</si>
  <si>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Фінансова підтримка засобів масової інформації</t>
  </si>
  <si>
    <t>1217310</t>
  </si>
  <si>
    <t>0217650</t>
  </si>
  <si>
    <t>7650</t>
  </si>
  <si>
    <t>0217660</t>
  </si>
  <si>
    <t>7660</t>
  </si>
  <si>
    <t>Експлутація та технічне обслуговування житлового фонду</t>
  </si>
  <si>
    <t xml:space="preserve">Організація благоустрою населеих пунктів </t>
  </si>
  <si>
    <t>Будівництво об'єктів житлово-комунального господарства</t>
  </si>
  <si>
    <t>0200000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</si>
  <si>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</si>
  <si>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7640</t>
  </si>
  <si>
    <t>0470</t>
  </si>
  <si>
    <t xml:space="preserve"> Заходи з енергозбереження </t>
  </si>
  <si>
    <t>7461</t>
  </si>
  <si>
    <t>1217461</t>
  </si>
  <si>
    <t>Проведення експертної грошової оцінки земельної ділянки  чи права на неї</t>
  </si>
  <si>
    <t>Внески до статутного капіталу  суб'єктів господарювання</t>
  </si>
  <si>
    <t xml:space="preserve">Утримання та розвиток автомобільних доріг та дорожньої  інфраструктури за рахунок коштів місцевого бюджету </t>
  </si>
  <si>
    <t>Заходи із запобігання та ліквідації надзвичайних ситуацій та наслідків стихійного лиха</t>
  </si>
  <si>
    <t xml:space="preserve">Інші субвенції з місцевого бюджету </t>
  </si>
  <si>
    <t>0726</t>
  </si>
  <si>
    <t>1014082</t>
  </si>
  <si>
    <t>4082</t>
  </si>
  <si>
    <t>Інші заходи в галузі культури і мистецтва</t>
  </si>
  <si>
    <t>0217691</t>
  </si>
  <si>
    <t>7691</t>
  </si>
  <si>
    <t>1217691</t>
  </si>
  <si>
    <t>1117691</t>
  </si>
  <si>
    <t>Проведення навчально-тренувальних зборів і змагань та заходів зі спорту осіб з інвалідністю</t>
  </si>
  <si>
    <t>0813191</t>
  </si>
  <si>
    <t>0813192</t>
  </si>
  <si>
    <t>0813242</t>
  </si>
  <si>
    <t>Інші заходи у сфері соціального захисту і соціального забезпечення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</si>
  <si>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</si>
  <si>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</si>
  <si>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</si>
  <si>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Відділ з питань сім'ї, молоді та спорту Павлоградської міської ради</t>
  </si>
  <si>
    <t>(грн)</t>
  </si>
  <si>
    <t>Код Функціональної класифікації видатків та кредитування бюджету</t>
  </si>
  <si>
    <t>Усього</t>
  </si>
  <si>
    <t>8210</t>
  </si>
  <si>
    <t>Муніципальні формування з охорони громадського порядку</t>
  </si>
  <si>
    <t>0218210</t>
  </si>
  <si>
    <t>1014030</t>
  </si>
  <si>
    <t>4030</t>
  </si>
  <si>
    <t>0824</t>
  </si>
  <si>
    <t>Рішення міської ради від 11.07.2017р. №735-24/VІІ</t>
  </si>
  <si>
    <t>Рішення міської ради від 11.07.2017р. №734-24/VІІ</t>
  </si>
  <si>
    <t>Рішення міської ради від 17.10.2017р.  №874-27/VII</t>
  </si>
  <si>
    <t>1217670</t>
  </si>
  <si>
    <t>Забезпечення діяльності бібліотек</t>
  </si>
  <si>
    <t>0210180</t>
  </si>
  <si>
    <t>Інша діяльність у сфері державного управління</t>
  </si>
  <si>
    <t>Рішення міської ради від 18.09.2018р. №1331-39/VII</t>
  </si>
  <si>
    <t>0133</t>
  </si>
  <si>
    <t>1014040</t>
  </si>
  <si>
    <t>4040</t>
  </si>
  <si>
    <t>3242</t>
  </si>
  <si>
    <t>1213242</t>
  </si>
  <si>
    <t>1115041</t>
  </si>
  <si>
    <t>5041</t>
  </si>
  <si>
    <t>Утримання та фінансова підтримка спортивних споруд</t>
  </si>
  <si>
    <t xml:space="preserve">Рішення міської ради від 17.09.2019р.  №1827-54/VII </t>
  </si>
  <si>
    <t>Інші заходи у сфері автотранспорту</t>
  </si>
  <si>
    <t>0817413</t>
  </si>
  <si>
    <t>0217130</t>
  </si>
  <si>
    <t>1217693</t>
  </si>
  <si>
    <t>7693</t>
  </si>
  <si>
    <t>Інші заходи, пов'язані з економічною діяльністю</t>
  </si>
  <si>
    <t>0763</t>
  </si>
  <si>
    <t>усього</t>
  </si>
  <si>
    <t>у тому числі                     бюджет розвитку</t>
  </si>
  <si>
    <t>0217350</t>
  </si>
  <si>
    <t>7350</t>
  </si>
  <si>
    <t>0217693</t>
  </si>
  <si>
    <t>7610</t>
  </si>
  <si>
    <t>0217610</t>
  </si>
  <si>
    <t>0411</t>
  </si>
  <si>
    <t xml:space="preserve">Сприяння розвитку малого та середнього підприємництва 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</si>
  <si>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</si>
  <si>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</si>
  <si>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</si>
  <si>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Рішення міської ради від 18.08.2020р.  №2241-71/VII </t>
  </si>
  <si>
    <t>Рішення міської ради  від 18.08.2020р. №2240-71/VII</t>
  </si>
  <si>
    <t>Забезпечення діяльності інших закладів у сфері соціального захисту і соціального забезпечення</t>
  </si>
  <si>
    <t>1115031</t>
  </si>
  <si>
    <t>5031</t>
  </si>
  <si>
    <t>Утримання та навчально-тренувальна робота  комунальних дитячо-юнацьких спортивних шкіл</t>
  </si>
  <si>
    <t>Забезпечення діяльності музеїв i виставок</t>
  </si>
  <si>
    <t>1217640</t>
  </si>
  <si>
    <t>Рішення міської ради від 07.07.2020р. №2179-68/VIІ</t>
  </si>
  <si>
    <t>Рішення міської ради від 07.07.2020р. № 2173-68/VIІ</t>
  </si>
  <si>
    <t>Рішення міської ради від 07.07.2020 р. №2177-68/VІІ</t>
  </si>
  <si>
    <t>0712152</t>
  </si>
  <si>
    <t>2152</t>
  </si>
  <si>
    <t>Інші програми та заходи у сфері охорони здоров'я</t>
  </si>
  <si>
    <t xml:space="preserve">Інші заходи, пов'язані з економічною діяльністю </t>
  </si>
  <si>
    <t xml:space="preserve">Розроблення схем планування та забудови територій (містобудівної документації) </t>
  </si>
  <si>
    <t>0456</t>
  </si>
  <si>
    <t>1216011</t>
  </si>
  <si>
    <t>Рішення міської ради від 29.09.2020.р. №2293-73/VIІ</t>
  </si>
  <si>
    <t>0451</t>
  </si>
  <si>
    <t>Надання позашкільної освіти закладами позашкільної освіти, заходи із позашкільної роботи з дітьми</t>
  </si>
  <si>
    <t>Рішення міської ради від 07.08.2018р. №1273-38/VIІ</t>
  </si>
  <si>
    <t>Рішення міської ради від 07.07.2020р. №2188-68/VIІ</t>
  </si>
  <si>
    <t>Рішення міської ради від  17.09.2019р. № 1825-54/VІІ</t>
  </si>
  <si>
    <t>0611021</t>
  </si>
  <si>
    <t xml:space="preserve">Надання загальної середньої освіти закладами загальної середньої освіти </t>
  </si>
  <si>
    <t>0611070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</si>
  <si>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</si>
  <si>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</si>
  <si>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</si>
  <si>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</si>
  <si>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</si>
  <si>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0611141</t>
  </si>
  <si>
    <t>0611031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</si>
  <si>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</si>
  <si>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Утримання та забезпечення діяльності 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</si>
  <si>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</si>
  <si>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>Рішення міської ради від 17.09.2019р.  №1790-54/VIІ</t>
  </si>
  <si>
    <t>8311</t>
  </si>
  <si>
    <t>0511</t>
  </si>
  <si>
    <t>Охорона та раціональне використання природних ресурсів</t>
  </si>
  <si>
    <t>1217330</t>
  </si>
  <si>
    <t>7330</t>
  </si>
  <si>
    <t>0813121</t>
  </si>
  <si>
    <t>0810180</t>
  </si>
  <si>
    <t>1011080</t>
  </si>
  <si>
    <t>1080</t>
  </si>
  <si>
    <t>Рішення міської ради  від  23.03.2021р.  №144-7/VІІІ</t>
  </si>
  <si>
    <t>04584000000</t>
  </si>
  <si>
    <t>Рішення міської ради від 18.08.2020р.  № 2230-71/VІІ</t>
  </si>
  <si>
    <t xml:space="preserve">Будівництво  інших об"єктів   комунальної власності </t>
  </si>
  <si>
    <t>1218311</t>
  </si>
  <si>
    <t>0813241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</si>
  <si>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</si>
  <si>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</si>
  <si>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</si>
  <si>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</si>
  <si>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</si>
  <si>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Надання спеціалізованої освіти мистецькими школами </t>
  </si>
  <si>
    <t xml:space="preserve">Надання спеціалізованої  освіти мистецькими школами </t>
  </si>
  <si>
    <t>Рішення міської ради від 27.07.2021р. №333-11/VIIІ</t>
  </si>
  <si>
    <t>7680</t>
  </si>
  <si>
    <t>Членські внески до асоціацій органів місцевого самоврядування</t>
  </si>
  <si>
    <t>3112</t>
  </si>
  <si>
    <t>Заходи державної політики з питань дітей та їх соціального захисту</t>
  </si>
  <si>
    <t xml:space="preserve">Рішення міської ради від 27.08.2021р. №319-11/VIIІ  </t>
  </si>
  <si>
    <t>Рішення міської ради від 27.07.2021р. № 337-11/VIІІ</t>
  </si>
  <si>
    <t>Рішення міської ради  від  27.07.2021 р.  № 315-11/VІІІ</t>
  </si>
  <si>
    <t>1113133</t>
  </si>
  <si>
    <t>Інші заходи та заклади молодіжної політики</t>
  </si>
  <si>
    <t>Рішення міської ради  від 27.07.2021 р.  № 311-11/VIІІ</t>
  </si>
  <si>
    <t xml:space="preserve">Рішення міської ради від 28.03.2021р. №166-7/VIIІ </t>
  </si>
  <si>
    <t>Рішення міської ради від 27.07.2021р. №332-11/VIІ</t>
  </si>
  <si>
    <t>1217470</t>
  </si>
  <si>
    <t>7470</t>
  </si>
  <si>
    <t>Рішення міської ради  від 17.09.2019р. №1793-54/VIІ</t>
  </si>
  <si>
    <t>Рішення міської ради від 27.07.2021 № 320-11/VIІІ</t>
  </si>
  <si>
    <t xml:space="preserve">Рішення міської ради від 16.11.2021р.  №452-14/VIII </t>
  </si>
  <si>
    <t>1217130</t>
  </si>
  <si>
    <t>Найменування міської/регіональної програми</t>
  </si>
  <si>
    <t>Дата та номер документа, яким затверджено міську/регіональну програму</t>
  </si>
  <si>
    <t>Рішення міської ради від 27.07.2021р. №360-11/VIIІ</t>
  </si>
  <si>
    <t xml:space="preserve">    (код бюджету)</t>
  </si>
  <si>
    <t>Рішення міської ради  від 25.05.2021р. №234-9/VIIІ</t>
  </si>
  <si>
    <t>Надання пільг окремим категоріям громадян з оплати послуг зв'язку</t>
  </si>
  <si>
    <t xml:space="preserve">Інша  діяльність у сфері дорожнього господарства </t>
  </si>
  <si>
    <t>0913112</t>
  </si>
  <si>
    <t>0217680</t>
  </si>
  <si>
    <t>12000000</t>
  </si>
  <si>
    <t>0600000</t>
  </si>
  <si>
    <t>Додаток 6</t>
  </si>
  <si>
    <t>до рішення міської ради</t>
  </si>
  <si>
    <t xml:space="preserve">Розподіл витрат бюджету Павлоградської міської територіальної громади  на реалізацію міських/регіональних програм у 2022 році
</t>
  </si>
  <si>
    <t>0217340</t>
  </si>
  <si>
    <t>7340</t>
  </si>
  <si>
    <t xml:space="preserve">Проектування, реставрація та охорона пам'яток архітектури </t>
  </si>
  <si>
    <t>1218312</t>
  </si>
  <si>
    <t>8312</t>
  </si>
  <si>
    <t>0512</t>
  </si>
  <si>
    <t xml:space="preserve"> Утилізація відходів 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</si>
  <si>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</si>
  <si>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</si>
  <si>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</si>
  <si>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1216081</t>
  </si>
  <si>
    <t>6081</t>
  </si>
  <si>
    <t>Будівництво житла для окремих категорій населення відповідно до законодаства</t>
  </si>
  <si>
    <t>12110000</t>
  </si>
  <si>
    <t>1217322</t>
  </si>
  <si>
    <t>7322</t>
  </si>
  <si>
    <t>Будівництво медичних установ та закладів</t>
  </si>
  <si>
    <t>0611061</t>
  </si>
  <si>
    <t>1119770</t>
  </si>
  <si>
    <t>Інші субвенції з місцевого бюджету</t>
  </si>
  <si>
    <t>Програма «Партиципаторне бюджетування (бюджет участі) у м.Павлоград на 2020-2024 роки»</t>
  </si>
  <si>
    <t>Рішення міської ради від 17.12.2019р. №1956-60/VII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</si>
  <si>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</si>
  <si>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</si>
  <si>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</si>
  <si>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0717322</t>
  </si>
  <si>
    <t>1017324</t>
  </si>
  <si>
    <t>7324</t>
  </si>
  <si>
    <t>Будівництво установ та закладів культури</t>
  </si>
  <si>
    <t xml:space="preserve">Рішення міської ради від 22.02.2022р. </t>
  </si>
  <si>
    <t xml:space="preserve">«Програми шефської допомоги військовим частинам Національної гвардії України на 2022-2026 роки» 
</t>
  </si>
  <si>
    <t>«Програма впровадження енергетичного менеджменту в м.Павлоград на 2018-2022 роки»</t>
  </si>
  <si>
    <t xml:space="preserve">Програма «Розвитку земельних відносин і охорони земель у м. Павлограді на 2022-2024 роки»  </t>
  </si>
  <si>
    <t xml:space="preserve">Програма «Відшкодування   частини тіла кредиту об'єднанням співласників багатоквартирних  будинків та фізичним особам  м. Павлограда на впровадження енергоефективних заходів на 2021-2022 роки" </t>
  </si>
  <si>
    <t xml:space="preserve">«Містобудівна програма міста Павлограда на 2018-2022 роки» </t>
  </si>
  <si>
    <t>Програма «Створення містобудівного кадастру  2022 -2024 роки»</t>
  </si>
  <si>
    <t>Програма  «Сприяння  розвитку підприємництва в м. Павлограда на 2022-2024 роки»</t>
  </si>
  <si>
    <t xml:space="preserve">Програма  «Про відзначення та заохочення громадян, яким  присвоєно звання "Почесний громадянин міста Павлограда" та нагороджених відзнакою міського голови "За заслуги перед містом" на 2018-2022 роки»  </t>
  </si>
  <si>
    <t>Програма «Електронний Павлоград на 2018-2022 роки»</t>
  </si>
  <si>
    <t>Програма «Забезпечення участі Павлоградської міської ради в Асоціації міст України, в Асоціації міст Дніпропетровської області на 2021-2022 роки»</t>
  </si>
  <si>
    <t xml:space="preserve">Програма «Підвищення інвестиційної спроможності міста Павлограда  на 2022-2024 рік» </t>
  </si>
  <si>
    <t>Програма «Забезпечення діяльності комунального підприємства "Муніципальна варта" Павлоградської міської ради»  в м.Павлоград на 2021-2024 роки»</t>
  </si>
  <si>
    <t>Програма «Поліпшення організації призову громадян на строкову військову службу, приписки до призовної дільниці та підготовки юнаків до військової служби на 2019-2023 роки»</t>
  </si>
  <si>
    <t>Програма «Забезпечення громадського правопорядку та громадської безпеки на території м.Павлоград на період на 2021 - 2025 роки»</t>
  </si>
  <si>
    <t xml:space="preserve">Програма «Економічної підтримки комунального підприємства "Павлоградська телерадіокомпанія" Павлоградської міської ради  на 2022–2026 роки»  </t>
  </si>
  <si>
    <t>Програма «Розвиток освіти в місті Павлограді на 2021-2023 роки»</t>
  </si>
  <si>
    <t>Програма «Здоров`я павлоградців на 2020-2022 роки»</t>
  </si>
  <si>
    <t>«Програма для забезпечення виконання рішень суду на 2021 - 2025 роки»</t>
  </si>
  <si>
    <t>Програма «Соціальний захист окремих категорій населення на 2022-2024 роки»</t>
  </si>
  <si>
    <t>Програма «Захист прав і інтересів дітей, запобігання дитячій бездоглядності та безпритульності на 2020-2025 роки»</t>
  </si>
  <si>
    <t>Програма «Розвитку культури та збереження об`єктів культурної спадщини міста Павлограда на 2021-2025 роки»</t>
  </si>
  <si>
    <t>Програма «Реалізація державної політики у сфері сім'ї, молоді та спорту у м.Павлоград на 2022-2024 роки»</t>
  </si>
  <si>
    <t>Програма «Реформування і розвитку житлово-комунального господарства та об’єктів благоустрою міста Павлоград на 2020-2024 роки»</t>
  </si>
  <si>
    <t>Програма «Охорони навколишнього природного середовища  міста Павлограда  на 2022-2024 роки»</t>
  </si>
  <si>
    <t>Програма «Співфінансування робіт по капітальному ремонту житлових будинків, які потребують термінового проведення ремонтних робіт в м. Павлограді на 2021-2023 роки»</t>
  </si>
  <si>
    <t xml:space="preserve">Програма «Відшкодування відсоткових ставок або відшкодування  частини тіла кредитів, залучених ОСББ м. Павлограда  на впровадження енергоефективних заходів на 2019 – 2024 роки» </t>
  </si>
  <si>
    <t>Програма «Надання фінансової підтримки комунальним підприємствам, що належать до комунальної власності територіальної громади м. Павлоград на 2021-2023 роки»</t>
  </si>
  <si>
    <t>Програма  «Виготовлення та розміщення  постерів  з питань життєдіяльності територіальної громади міста та  соціальної реклами на 2021-2023 роки»</t>
  </si>
  <si>
    <t>Програма «Забезпечення житлом громадян з  числа внутрішньопереміщених осіб»</t>
  </si>
  <si>
    <t xml:space="preserve">Комплексна програма  «Захисту населення і територій від надзвичайних ситуацій техногенного та природного характеру в м.Павлоград на 2021-2023 роки» </t>
  </si>
  <si>
    <t>Програма «Сприяння громадянської активності у розвитку м.Павлограда на 2022-2024 роки»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</si>
  <si>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</si>
  <si>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</si>
  <si>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</si>
  <si>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</si>
  <si>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«Територіальної оборони Павлоградської міської територіальної громади на 2022 рік»</t>
  </si>
  <si>
    <t xml:space="preserve">Рішення міської ради  від    № </t>
  </si>
  <si>
    <t>0218240</t>
  </si>
  <si>
    <t>8240</t>
  </si>
  <si>
    <t>Заходи та роботи з територіальної оборони</t>
  </si>
  <si>
    <t>Рішення міської ради від 22.02.2022 № 588-19/VIІІ</t>
  </si>
  <si>
    <t xml:space="preserve">від                   </t>
  </si>
  <si>
    <t xml:space="preserve">№ </t>
  </si>
  <si>
    <t xml:space="preserve">Начальник фінансового управління </t>
  </si>
  <si>
    <t>Раїса РОЇК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</si>
</sst>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"/>
    <numFmt numFmtId="203" formatCode="0.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>
      <alignment vertical="top"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justify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00" fontId="9" fillId="0" borderId="10" xfId="0" applyNumberFormat="1" applyFont="1" applyFill="1" applyBorder="1" applyAlignment="1">
      <alignment horizontal="justify" vertical="center" wrapText="1"/>
    </xf>
    <xf numFmtId="200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 applyProtection="1">
      <alignment horizontal="left" vertical="top"/>
      <protection/>
    </xf>
    <xf numFmtId="49" fontId="1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9" fillId="0" borderId="11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center"/>
    </xf>
    <xf numFmtId="4" fontId="9" fillId="0" borderId="0" xfId="0" applyNumberFormat="1" applyFont="1" applyFill="1" applyAlignment="1">
      <alignment horizontal="justify" vertical="center"/>
    </xf>
    <xf numFmtId="4" fontId="3" fillId="0" borderId="0" xfId="0" applyNumberFormat="1" applyFont="1" applyFill="1" applyAlignment="1">
      <alignment horizontal="justify" vertical="center"/>
    </xf>
    <xf numFmtId="3" fontId="3" fillId="0" borderId="0" xfId="0" applyNumberFormat="1" applyFont="1" applyFill="1" applyAlignment="1">
      <alignment horizontal="justify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3" fontId="15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 vertical="center"/>
    </xf>
    <xf numFmtId="4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10" xfId="0" applyFont="1" applyFill="1" applyBorder="1" applyAlignment="1" quotePrefix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49" fontId="16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justify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quotePrefix="1">
      <alignment horizontal="center" vertical="center" wrapText="1"/>
    </xf>
    <xf numFmtId="4" fontId="9" fillId="0" borderId="11" xfId="0" applyNumberFormat="1" applyFont="1" applyFill="1" applyBorder="1" applyAlignment="1" quotePrefix="1">
      <alignment vertical="center" wrapText="1"/>
    </xf>
    <xf numFmtId="2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 applyProtection="1">
      <alignment horizontal="center" vertical="justify" wrapText="1"/>
      <protection locked="0"/>
    </xf>
    <xf numFmtId="0" fontId="9" fillId="0" borderId="10" xfId="0" applyNumberFormat="1" applyFont="1" applyFill="1" applyBorder="1" applyAlignment="1" applyProtection="1">
      <alignment horizontal="center" vertical="justify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0" borderId="10" xfId="0" applyNumberFormat="1" applyFont="1" applyFill="1" applyBorder="1" applyAlignment="1" quotePrefix="1">
      <alignment horizontal="center" vertical="center" wrapText="1"/>
    </xf>
    <xf numFmtId="4" fontId="9" fillId="0" borderId="10" xfId="0" applyNumberFormat="1" applyFont="1" applyFill="1" applyBorder="1" applyAlignment="1" quotePrefix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quotePrefix="1">
      <alignment horizontal="center" vertical="center" wrapText="1"/>
    </xf>
    <xf numFmtId="4" fontId="23" fillId="0" borderId="10" xfId="0" applyNumberFormat="1" applyFont="1" applyFill="1" applyBorder="1" applyAlignment="1" quotePrefix="1">
      <alignment horizontal="center" vertical="center" wrapText="1"/>
    </xf>
    <xf numFmtId="4" fontId="23" fillId="0" borderId="10" xfId="0" applyNumberFormat="1" applyFont="1" applyFill="1" applyBorder="1" applyAlignment="1" quotePrefix="1">
      <alignment horizontal="justify" vertical="center" wrapText="1"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7"/>
  <sheetViews>
    <sheetView tabSelected="1" zoomScale="75" zoomScaleNormal="75" zoomScaleSheetLayoutView="75" workbookViewId="0" topLeftCell="A10">
      <pane xSplit="3" ySplit="2" topLeftCell="E276" activePane="bottomRight" state="frozen"/>
      <selection pane="topLeft" activeCell="A10" sqref="A10"/>
      <selection pane="topRight" activeCell="D10" sqref="D10"/>
      <selection pane="bottomLeft" activeCell="A12" sqref="A12"/>
      <selection pane="bottomRight" activeCell="H150" sqref="H150"/>
    </sheetView>
  </sheetViews>
  <sheetFormatPr defaultColWidth="9.00390625" defaultRowHeight="12.75"/>
  <cols>
    <col min="1" max="1" width="20.375" style="42" customWidth="1"/>
    <col min="2" max="2" width="17.75390625" style="37" customWidth="1"/>
    <col min="3" max="3" width="20.25390625" style="37" customWidth="1"/>
    <col min="4" max="4" width="49.25390625" style="37" customWidth="1"/>
    <col min="5" max="5" width="61.00390625" style="34" customWidth="1"/>
    <col min="6" max="6" width="38.25390625" style="34" customWidth="1"/>
    <col min="7" max="7" width="23.25390625" style="34" customWidth="1"/>
    <col min="8" max="8" width="23.00390625" style="37" customWidth="1"/>
    <col min="9" max="9" width="22.125" style="37" customWidth="1"/>
    <col min="10" max="10" width="24.625" style="37" customWidth="1"/>
    <col min="11" max="11" width="29.625" style="37" hidden="1" customWidth="1"/>
    <col min="12" max="12" width="17.75390625" style="37" hidden="1" customWidth="1"/>
    <col min="13" max="13" width="15.125" style="37" bestFit="1" customWidth="1"/>
    <col min="14" max="14" width="21.25390625" style="37" customWidth="1"/>
    <col min="15" max="21" width="9.125" style="37" customWidth="1"/>
    <col min="22" max="22" width="23.375" style="37" customWidth="1"/>
    <col min="23" max="23" width="17.875" style="37" customWidth="1"/>
    <col min="24" max="16384" width="9.125" style="37" customWidth="1"/>
  </cols>
  <sheetData>
    <row r="1" spans="1:10" s="44" customFormat="1" ht="30.75">
      <c r="A1" s="38"/>
      <c r="B1" s="2"/>
      <c r="C1" s="2"/>
      <c r="D1" s="2"/>
      <c r="E1" s="3"/>
      <c r="F1" s="3"/>
      <c r="G1" s="3"/>
      <c r="H1" s="4" t="s">
        <v>290</v>
      </c>
      <c r="I1" s="4"/>
      <c r="J1" s="4"/>
    </row>
    <row r="2" spans="1:10" s="44" customFormat="1" ht="30.75">
      <c r="A2" s="38"/>
      <c r="B2" s="2"/>
      <c r="C2" s="2"/>
      <c r="D2" s="2"/>
      <c r="E2" s="3"/>
      <c r="F2" s="3"/>
      <c r="G2" s="3"/>
      <c r="H2" s="4" t="s">
        <v>291</v>
      </c>
      <c r="I2" s="4"/>
      <c r="J2" s="4"/>
    </row>
    <row r="3" spans="1:10" s="44" customFormat="1" ht="30.75">
      <c r="A3" s="38"/>
      <c r="B3" s="2"/>
      <c r="C3" s="2"/>
      <c r="D3" s="2"/>
      <c r="E3" s="3"/>
      <c r="F3" s="3"/>
      <c r="G3" s="3"/>
      <c r="H3" s="88" t="s">
        <v>364</v>
      </c>
      <c r="I3" s="4"/>
      <c r="J3" s="4"/>
    </row>
    <row r="4" spans="1:10" s="44" customFormat="1" ht="30.75">
      <c r="A4" s="38"/>
      <c r="B4" s="2"/>
      <c r="C4" s="2"/>
      <c r="D4" s="128"/>
      <c r="E4" s="128"/>
      <c r="F4" s="5"/>
      <c r="G4" s="5"/>
      <c r="H4" s="88" t="s">
        <v>365</v>
      </c>
      <c r="I4" s="4"/>
      <c r="J4" s="4"/>
    </row>
    <row r="5" spans="1:10" s="44" customFormat="1" ht="33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</row>
    <row r="6" spans="1:10" s="45" customFormat="1" ht="43.5" customHeight="1">
      <c r="A6" s="127" t="s">
        <v>292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s="44" customFormat="1" ht="21.75" customHeight="1">
      <c r="A7" s="84" t="s">
        <v>248</v>
      </c>
      <c r="B7" s="84"/>
      <c r="C7" s="6"/>
      <c r="D7" s="84"/>
      <c r="E7" s="6"/>
      <c r="F7" s="84"/>
      <c r="G7" s="84"/>
      <c r="H7" s="6"/>
      <c r="I7" s="6"/>
      <c r="J7" s="6"/>
    </row>
    <row r="8" spans="1:10" s="44" customFormat="1" ht="41.25" customHeight="1">
      <c r="A8" s="85" t="s">
        <v>282</v>
      </c>
      <c r="B8" s="85"/>
      <c r="C8" s="6"/>
      <c r="D8" s="85"/>
      <c r="E8" s="6"/>
      <c r="F8" s="85"/>
      <c r="G8" s="86"/>
      <c r="H8" s="6"/>
      <c r="I8" s="6"/>
      <c r="J8" s="6"/>
    </row>
    <row r="9" spans="1:10" s="45" customFormat="1" ht="27" customHeight="1">
      <c r="A9" s="7"/>
      <c r="B9" s="7"/>
      <c r="C9" s="7"/>
      <c r="D9" s="7"/>
      <c r="E9" s="7"/>
      <c r="F9" s="7"/>
      <c r="G9" s="7"/>
      <c r="H9" s="7"/>
      <c r="I9" s="7"/>
      <c r="J9" s="68" t="s">
        <v>155</v>
      </c>
    </row>
    <row r="10" spans="1:10" s="65" customFormat="1" ht="30.75" customHeight="1">
      <c r="A10" s="135" t="s">
        <v>255</v>
      </c>
      <c r="B10" s="131" t="s">
        <v>256</v>
      </c>
      <c r="C10" s="131" t="s">
        <v>156</v>
      </c>
      <c r="D10" s="131" t="s">
        <v>257</v>
      </c>
      <c r="E10" s="133" t="s">
        <v>279</v>
      </c>
      <c r="F10" s="133" t="s">
        <v>280</v>
      </c>
      <c r="G10" s="133" t="s">
        <v>157</v>
      </c>
      <c r="H10" s="131" t="s">
        <v>30</v>
      </c>
      <c r="I10" s="125" t="s">
        <v>31</v>
      </c>
      <c r="J10" s="126"/>
    </row>
    <row r="11" spans="1:14" s="65" customFormat="1" ht="87.75" customHeight="1">
      <c r="A11" s="136"/>
      <c r="B11" s="132"/>
      <c r="C11" s="132"/>
      <c r="D11" s="132"/>
      <c r="E11" s="134"/>
      <c r="F11" s="134"/>
      <c r="G11" s="134"/>
      <c r="H11" s="132"/>
      <c r="I11" s="1" t="s">
        <v>188</v>
      </c>
      <c r="J11" s="1" t="s">
        <v>189</v>
      </c>
      <c r="K11" s="55"/>
      <c r="L11" s="55"/>
      <c r="M11" s="66"/>
      <c r="N11" s="67"/>
    </row>
    <row r="12" spans="1:14" s="65" customFormat="1" ht="87.75" customHeight="1">
      <c r="A12" s="118"/>
      <c r="B12" s="119"/>
      <c r="C12" s="119"/>
      <c r="D12" s="119"/>
      <c r="E12" s="19" t="s">
        <v>358</v>
      </c>
      <c r="F12" s="9" t="s">
        <v>359</v>
      </c>
      <c r="G12" s="120">
        <f>G13</f>
        <v>4352842</v>
      </c>
      <c r="H12" s="121">
        <f>H13</f>
        <v>4352842</v>
      </c>
      <c r="I12" s="1"/>
      <c r="J12" s="1"/>
      <c r="K12" s="55"/>
      <c r="L12" s="55"/>
      <c r="M12" s="66"/>
      <c r="N12" s="67"/>
    </row>
    <row r="13" spans="1:14" s="45" customFormat="1" ht="49.5" customHeight="1">
      <c r="A13" s="21" t="s">
        <v>126</v>
      </c>
      <c r="B13" s="15"/>
      <c r="C13" s="15"/>
      <c r="D13" s="12" t="s">
        <v>17</v>
      </c>
      <c r="E13" s="13"/>
      <c r="F13" s="14"/>
      <c r="G13" s="16">
        <f>G16</f>
        <v>4352842</v>
      </c>
      <c r="H13" s="16">
        <f>H16</f>
        <v>4352842</v>
      </c>
      <c r="I13" s="16"/>
      <c r="J13" s="90"/>
      <c r="K13" s="34"/>
      <c r="L13" s="34"/>
      <c r="M13" s="46"/>
      <c r="N13" s="47"/>
    </row>
    <row r="14" spans="1:14" s="45" customFormat="1" ht="49.5" customHeight="1">
      <c r="A14" s="18" t="s">
        <v>77</v>
      </c>
      <c r="B14" s="15"/>
      <c r="C14" s="15"/>
      <c r="D14" s="69" t="s">
        <v>17</v>
      </c>
      <c r="E14" s="13"/>
      <c r="F14" s="14"/>
      <c r="G14" s="16"/>
      <c r="H14" s="16"/>
      <c r="I14" s="16"/>
      <c r="J14" s="90"/>
      <c r="K14" s="34"/>
      <c r="L14" s="34"/>
      <c r="M14" s="46"/>
      <c r="N14" s="47"/>
    </row>
    <row r="15" spans="1:14" s="45" customFormat="1" ht="49.5" customHeight="1">
      <c r="A15" s="8"/>
      <c r="B15" s="8"/>
      <c r="C15" s="8"/>
      <c r="D15" s="13"/>
      <c r="E15" s="13" t="s">
        <v>32</v>
      </c>
      <c r="F15" s="14"/>
      <c r="G15" s="16"/>
      <c r="H15" s="17"/>
      <c r="I15" s="17"/>
      <c r="J15" s="89"/>
      <c r="K15" s="34"/>
      <c r="L15" s="34"/>
      <c r="M15" s="46"/>
      <c r="N15" s="47"/>
    </row>
    <row r="16" spans="1:14" s="45" customFormat="1" ht="49.5" customHeight="1">
      <c r="A16" s="8" t="s">
        <v>360</v>
      </c>
      <c r="B16" s="8" t="s">
        <v>361</v>
      </c>
      <c r="C16" s="8"/>
      <c r="D16" s="70" t="s">
        <v>362</v>
      </c>
      <c r="E16" s="13"/>
      <c r="F16" s="14"/>
      <c r="G16" s="16">
        <f>H16</f>
        <v>4352842</v>
      </c>
      <c r="H16" s="17">
        <f>4000000+352842</f>
        <v>4352842</v>
      </c>
      <c r="I16" s="17"/>
      <c r="J16" s="89"/>
      <c r="K16" s="34"/>
      <c r="L16" s="34"/>
      <c r="M16" s="46"/>
      <c r="N16" s="47"/>
    </row>
    <row r="17" spans="1:14" s="45" customFormat="1" ht="72.75" customHeight="1">
      <c r="A17" s="8"/>
      <c r="B17" s="8"/>
      <c r="C17" s="8"/>
      <c r="D17" s="13"/>
      <c r="E17" s="19" t="s">
        <v>324</v>
      </c>
      <c r="F17" s="9" t="s">
        <v>171</v>
      </c>
      <c r="G17" s="10">
        <f>H17+I17</f>
        <v>64711</v>
      </c>
      <c r="H17" s="10">
        <f>H18</f>
        <v>64711</v>
      </c>
      <c r="I17" s="16"/>
      <c r="J17" s="90"/>
      <c r="K17" s="34"/>
      <c r="L17" s="34"/>
      <c r="M17" s="46"/>
      <c r="N17" s="47"/>
    </row>
    <row r="18" spans="1:14" s="45" customFormat="1" ht="49.5" customHeight="1">
      <c r="A18" s="21" t="s">
        <v>126</v>
      </c>
      <c r="B18" s="15"/>
      <c r="C18" s="15"/>
      <c r="D18" s="12" t="s">
        <v>17</v>
      </c>
      <c r="E18" s="13"/>
      <c r="F18" s="14"/>
      <c r="G18" s="16">
        <f>G21</f>
        <v>64711</v>
      </c>
      <c r="H18" s="16">
        <f>H21</f>
        <v>64711</v>
      </c>
      <c r="I18" s="16"/>
      <c r="J18" s="90"/>
      <c r="K18" s="34"/>
      <c r="L18" s="34"/>
      <c r="M18" s="46"/>
      <c r="N18" s="47"/>
    </row>
    <row r="19" spans="1:14" s="45" customFormat="1" ht="49.5" customHeight="1">
      <c r="A19" s="18" t="s">
        <v>77</v>
      </c>
      <c r="B19" s="15"/>
      <c r="C19" s="15"/>
      <c r="D19" s="69" t="s">
        <v>17</v>
      </c>
      <c r="E19" s="13"/>
      <c r="F19" s="14"/>
      <c r="G19" s="16"/>
      <c r="H19" s="16"/>
      <c r="I19" s="16"/>
      <c r="J19" s="90"/>
      <c r="K19" s="34"/>
      <c r="L19" s="34"/>
      <c r="M19" s="46"/>
      <c r="N19" s="47"/>
    </row>
    <row r="20" spans="1:14" s="45" customFormat="1" ht="49.5" customHeight="1">
      <c r="A20" s="8"/>
      <c r="B20" s="8"/>
      <c r="C20" s="8"/>
      <c r="D20" s="13"/>
      <c r="E20" s="13" t="s">
        <v>32</v>
      </c>
      <c r="F20" s="14"/>
      <c r="G20" s="16"/>
      <c r="H20" s="17"/>
      <c r="I20" s="17"/>
      <c r="J20" s="89"/>
      <c r="K20" s="34"/>
      <c r="L20" s="34"/>
      <c r="M20" s="46"/>
      <c r="N20" s="47"/>
    </row>
    <row r="21" spans="1:14" s="45" customFormat="1" ht="49.5" customHeight="1">
      <c r="A21" s="8" t="s">
        <v>169</v>
      </c>
      <c r="B21" s="8" t="s">
        <v>19</v>
      </c>
      <c r="C21" s="8" t="s">
        <v>172</v>
      </c>
      <c r="D21" s="70" t="s">
        <v>170</v>
      </c>
      <c r="E21" s="13"/>
      <c r="F21" s="14"/>
      <c r="G21" s="16">
        <f>H21</f>
        <v>64711</v>
      </c>
      <c r="H21" s="17">
        <v>64711</v>
      </c>
      <c r="I21" s="17"/>
      <c r="J21" s="89"/>
      <c r="K21" s="34"/>
      <c r="L21" s="34"/>
      <c r="M21" s="46"/>
      <c r="N21" s="47"/>
    </row>
    <row r="22" spans="1:14" s="45" customFormat="1" ht="56.25">
      <c r="A22" s="116"/>
      <c r="B22" s="8"/>
      <c r="C22" s="8"/>
      <c r="D22" s="108"/>
      <c r="E22" s="109" t="s">
        <v>313</v>
      </c>
      <c r="F22" s="9" t="s">
        <v>314</v>
      </c>
      <c r="G22" s="10">
        <f>H22+I22</f>
        <v>710000</v>
      </c>
      <c r="H22" s="110">
        <f>H23</f>
        <v>710000</v>
      </c>
      <c r="I22" s="110"/>
      <c r="J22" s="112"/>
      <c r="K22" s="34"/>
      <c r="L22" s="34"/>
      <c r="M22" s="46"/>
      <c r="N22" s="47"/>
    </row>
    <row r="23" spans="1:14" s="45" customFormat="1" ht="37.5">
      <c r="A23" s="21" t="s">
        <v>126</v>
      </c>
      <c r="B23" s="15"/>
      <c r="C23" s="15"/>
      <c r="D23" s="12" t="s">
        <v>17</v>
      </c>
      <c r="E23" s="13"/>
      <c r="F23" s="14"/>
      <c r="G23" s="16">
        <f>G26</f>
        <v>710000</v>
      </c>
      <c r="H23" s="16">
        <f>H26</f>
        <v>710000</v>
      </c>
      <c r="I23" s="16"/>
      <c r="J23" s="90"/>
      <c r="K23" s="34"/>
      <c r="L23" s="34"/>
      <c r="M23" s="46"/>
      <c r="N23" s="47"/>
    </row>
    <row r="24" spans="1:14" s="45" customFormat="1" ht="37.5">
      <c r="A24" s="18" t="s">
        <v>77</v>
      </c>
      <c r="B24" s="15"/>
      <c r="C24" s="15"/>
      <c r="D24" s="69" t="s">
        <v>17</v>
      </c>
      <c r="E24" s="13"/>
      <c r="F24" s="14"/>
      <c r="G24" s="90"/>
      <c r="H24" s="90"/>
      <c r="I24" s="90"/>
      <c r="J24" s="90"/>
      <c r="K24" s="34"/>
      <c r="L24" s="34"/>
      <c r="M24" s="46"/>
      <c r="N24" s="47"/>
    </row>
    <row r="25" spans="1:14" s="45" customFormat="1" ht="18.75">
      <c r="A25" s="8"/>
      <c r="B25" s="8"/>
      <c r="C25" s="8"/>
      <c r="D25" s="13"/>
      <c r="E25" s="13" t="s">
        <v>32</v>
      </c>
      <c r="F25" s="14"/>
      <c r="G25" s="90"/>
      <c r="H25" s="89"/>
      <c r="I25" s="89"/>
      <c r="J25" s="89"/>
      <c r="K25" s="34"/>
      <c r="L25" s="34"/>
      <c r="M25" s="46"/>
      <c r="N25" s="47"/>
    </row>
    <row r="26" spans="1:14" s="45" customFormat="1" ht="37.5">
      <c r="A26" s="8" t="s">
        <v>169</v>
      </c>
      <c r="B26" s="8" t="s">
        <v>19</v>
      </c>
      <c r="C26" s="8" t="s">
        <v>172</v>
      </c>
      <c r="D26" s="70" t="s">
        <v>170</v>
      </c>
      <c r="E26" s="13"/>
      <c r="F26" s="14"/>
      <c r="G26" s="16">
        <f>H26</f>
        <v>710000</v>
      </c>
      <c r="H26" s="17">
        <v>710000</v>
      </c>
      <c r="I26" s="17"/>
      <c r="J26" s="17"/>
      <c r="K26" s="34"/>
      <c r="L26" s="34"/>
      <c r="M26" s="46"/>
      <c r="N26" s="47"/>
    </row>
    <row r="27" spans="1:14" s="45" customFormat="1" ht="49.5" customHeight="1" hidden="1">
      <c r="A27" s="8"/>
      <c r="B27" s="8"/>
      <c r="C27" s="8"/>
      <c r="D27" s="70"/>
      <c r="E27" s="13"/>
      <c r="F27" s="14"/>
      <c r="G27" s="16"/>
      <c r="H27" s="17"/>
      <c r="I27" s="17"/>
      <c r="J27" s="17"/>
      <c r="K27" s="34"/>
      <c r="L27" s="34"/>
      <c r="M27" s="46"/>
      <c r="N27" s="47"/>
    </row>
    <row r="28" spans="1:14" s="45" customFormat="1" ht="63" customHeight="1">
      <c r="A28" s="8"/>
      <c r="B28" s="8"/>
      <c r="C28" s="8"/>
      <c r="D28" s="70"/>
      <c r="E28" s="19" t="s">
        <v>325</v>
      </c>
      <c r="F28" s="9" t="s">
        <v>281</v>
      </c>
      <c r="G28" s="20">
        <f>H28+I28</f>
        <v>940000</v>
      </c>
      <c r="H28" s="10">
        <f>H29+H35</f>
        <v>620000</v>
      </c>
      <c r="I28" s="20">
        <f>I30</f>
        <v>320000</v>
      </c>
      <c r="J28" s="20">
        <f>J30</f>
        <v>320000</v>
      </c>
      <c r="K28" s="34"/>
      <c r="L28" s="34"/>
      <c r="M28" s="46"/>
      <c r="N28" s="47"/>
    </row>
    <row r="29" spans="1:14" s="45" customFormat="1" ht="49.5" customHeight="1">
      <c r="A29" s="21" t="s">
        <v>126</v>
      </c>
      <c r="B29" s="15"/>
      <c r="C29" s="15"/>
      <c r="D29" s="12" t="s">
        <v>17</v>
      </c>
      <c r="E29" s="13"/>
      <c r="F29" s="14"/>
      <c r="G29" s="16">
        <f>H29+I29</f>
        <v>840000</v>
      </c>
      <c r="H29" s="16">
        <f>H30</f>
        <v>520000</v>
      </c>
      <c r="I29" s="16">
        <f>I30</f>
        <v>320000</v>
      </c>
      <c r="J29" s="16">
        <f>I29</f>
        <v>320000</v>
      </c>
      <c r="K29" s="34"/>
      <c r="L29" s="34"/>
      <c r="M29" s="46"/>
      <c r="N29" s="47"/>
    </row>
    <row r="30" spans="1:14" s="45" customFormat="1" ht="49.5" customHeight="1">
      <c r="A30" s="18" t="s">
        <v>77</v>
      </c>
      <c r="B30" s="15"/>
      <c r="C30" s="15"/>
      <c r="D30" s="69" t="s">
        <v>17</v>
      </c>
      <c r="E30" s="13"/>
      <c r="F30" s="14"/>
      <c r="G30" s="16">
        <f>H30+I30</f>
        <v>840000</v>
      </c>
      <c r="H30" s="16">
        <f>H32+H33</f>
        <v>520000</v>
      </c>
      <c r="I30" s="16">
        <f>I33+I34</f>
        <v>320000</v>
      </c>
      <c r="J30" s="16">
        <f>I30</f>
        <v>320000</v>
      </c>
      <c r="K30" s="34"/>
      <c r="L30" s="34"/>
      <c r="M30" s="46"/>
      <c r="N30" s="47"/>
    </row>
    <row r="31" spans="1:14" s="45" customFormat="1" ht="49.5" customHeight="1">
      <c r="A31" s="71"/>
      <c r="B31" s="72"/>
      <c r="C31" s="72"/>
      <c r="D31" s="111"/>
      <c r="E31" s="13" t="s">
        <v>32</v>
      </c>
      <c r="F31" s="14"/>
      <c r="G31" s="16"/>
      <c r="H31" s="17"/>
      <c r="I31" s="17"/>
      <c r="J31" s="17"/>
      <c r="K31" s="34"/>
      <c r="L31" s="34"/>
      <c r="M31" s="46"/>
      <c r="N31" s="47"/>
    </row>
    <row r="32" spans="1:14" s="45" customFormat="1" ht="49.5" customHeight="1">
      <c r="A32" s="98" t="s">
        <v>183</v>
      </c>
      <c r="B32" s="73">
        <v>7130</v>
      </c>
      <c r="C32" s="98" t="s">
        <v>16</v>
      </c>
      <c r="D32" s="111" t="s">
        <v>75</v>
      </c>
      <c r="E32" s="13"/>
      <c r="F32" s="14"/>
      <c r="G32" s="16">
        <f>H32</f>
        <v>520000</v>
      </c>
      <c r="H32" s="17">
        <f>620000-100000</f>
        <v>520000</v>
      </c>
      <c r="I32" s="17"/>
      <c r="J32" s="17"/>
      <c r="K32" s="34"/>
      <c r="L32" s="34"/>
      <c r="M32" s="46"/>
      <c r="N32" s="47"/>
    </row>
    <row r="33" spans="1:14" s="45" customFormat="1" ht="60" customHeight="1">
      <c r="A33" s="8" t="s">
        <v>119</v>
      </c>
      <c r="B33" s="8" t="s">
        <v>120</v>
      </c>
      <c r="C33" s="8" t="s">
        <v>12</v>
      </c>
      <c r="D33" s="70" t="s">
        <v>133</v>
      </c>
      <c r="E33" s="13"/>
      <c r="F33" s="14"/>
      <c r="G33" s="16">
        <f>I33</f>
        <v>70000</v>
      </c>
      <c r="H33" s="17"/>
      <c r="I33" s="17">
        <v>70000</v>
      </c>
      <c r="J33" s="16">
        <f>I33</f>
        <v>70000</v>
      </c>
      <c r="K33" s="34"/>
      <c r="L33" s="34"/>
      <c r="M33" s="46"/>
      <c r="N33" s="47"/>
    </row>
    <row r="34" spans="1:14" s="45" customFormat="1" ht="102" customHeight="1">
      <c r="A34" s="8" t="s">
        <v>121</v>
      </c>
      <c r="B34" s="8" t="s">
        <v>122</v>
      </c>
      <c r="C34" s="8" t="s">
        <v>12</v>
      </c>
      <c r="D34" s="13" t="s">
        <v>127</v>
      </c>
      <c r="E34" s="13"/>
      <c r="F34" s="14"/>
      <c r="G34" s="16">
        <f>I34</f>
        <v>250000</v>
      </c>
      <c r="H34" s="17"/>
      <c r="I34" s="17">
        <f>100000+150000</f>
        <v>250000</v>
      </c>
      <c r="J34" s="17">
        <f>I34</f>
        <v>250000</v>
      </c>
      <c r="K34" s="34"/>
      <c r="L34" s="34"/>
      <c r="M34" s="46"/>
      <c r="N34" s="47"/>
    </row>
    <row r="35" spans="1:14" s="45" customFormat="1" ht="81.75" customHeight="1">
      <c r="A35" s="24" t="s">
        <v>88</v>
      </c>
      <c r="B35" s="15"/>
      <c r="C35" s="15"/>
      <c r="D35" s="19" t="s">
        <v>52</v>
      </c>
      <c r="E35" s="13"/>
      <c r="F35" s="14"/>
      <c r="G35" s="16">
        <f>H35</f>
        <v>100000</v>
      </c>
      <c r="H35" s="17">
        <f>100000</f>
        <v>100000</v>
      </c>
      <c r="I35" s="17"/>
      <c r="J35" s="17"/>
      <c r="K35" s="34"/>
      <c r="L35" s="34"/>
      <c r="M35" s="46"/>
      <c r="N35" s="47"/>
    </row>
    <row r="36" spans="1:14" s="45" customFormat="1" ht="78.75" customHeight="1">
      <c r="A36" s="8" t="s">
        <v>105</v>
      </c>
      <c r="B36" s="15"/>
      <c r="C36" s="15"/>
      <c r="D36" s="13" t="s">
        <v>52</v>
      </c>
      <c r="E36" s="13"/>
      <c r="F36" s="14"/>
      <c r="G36" s="16">
        <f>G35</f>
        <v>100000</v>
      </c>
      <c r="H36" s="17">
        <f>H35</f>
        <v>100000</v>
      </c>
      <c r="I36" s="17"/>
      <c r="J36" s="17"/>
      <c r="K36" s="34"/>
      <c r="L36" s="34"/>
      <c r="M36" s="46"/>
      <c r="N36" s="47"/>
    </row>
    <row r="37" spans="1:14" s="45" customFormat="1" ht="49.5" customHeight="1">
      <c r="A37" s="98" t="s">
        <v>278</v>
      </c>
      <c r="B37" s="73">
        <v>7130</v>
      </c>
      <c r="C37" s="98" t="s">
        <v>16</v>
      </c>
      <c r="D37" s="70" t="s">
        <v>75</v>
      </c>
      <c r="E37" s="13"/>
      <c r="F37" s="14"/>
      <c r="G37" s="16">
        <v>100000</v>
      </c>
      <c r="H37" s="17">
        <v>100000</v>
      </c>
      <c r="I37" s="17"/>
      <c r="J37" s="17"/>
      <c r="K37" s="34"/>
      <c r="L37" s="34"/>
      <c r="M37" s="46"/>
      <c r="N37" s="47"/>
    </row>
    <row r="38" spans="1:12" s="49" customFormat="1" ht="49.5" customHeight="1">
      <c r="A38" s="8"/>
      <c r="B38" s="8"/>
      <c r="C38" s="8"/>
      <c r="D38" s="70"/>
      <c r="E38" s="19" t="s">
        <v>327</v>
      </c>
      <c r="F38" s="9" t="s">
        <v>166</v>
      </c>
      <c r="G38" s="10">
        <f>H38+I38</f>
        <v>879750</v>
      </c>
      <c r="H38" s="10"/>
      <c r="I38" s="10">
        <f>I40</f>
        <v>879750</v>
      </c>
      <c r="J38" s="20">
        <f>I38</f>
        <v>879750</v>
      </c>
      <c r="K38" s="48"/>
      <c r="L38" s="48"/>
    </row>
    <row r="39" spans="1:12" s="49" customFormat="1" ht="49.5" customHeight="1">
      <c r="A39" s="21" t="s">
        <v>126</v>
      </c>
      <c r="B39" s="15"/>
      <c r="C39" s="15"/>
      <c r="D39" s="74" t="s">
        <v>17</v>
      </c>
      <c r="E39" s="13"/>
      <c r="F39" s="14"/>
      <c r="G39" s="16">
        <f>G40</f>
        <v>879750</v>
      </c>
      <c r="H39" s="16"/>
      <c r="I39" s="16">
        <f>I40</f>
        <v>879750</v>
      </c>
      <c r="J39" s="17">
        <f>I39</f>
        <v>879750</v>
      </c>
      <c r="K39" s="48"/>
      <c r="L39" s="48"/>
    </row>
    <row r="40" spans="1:12" s="49" customFormat="1" ht="49.5" customHeight="1">
      <c r="A40" s="18" t="s">
        <v>77</v>
      </c>
      <c r="B40" s="15"/>
      <c r="C40" s="15"/>
      <c r="D40" s="13" t="s">
        <v>17</v>
      </c>
      <c r="E40" s="13"/>
      <c r="F40" s="14"/>
      <c r="G40" s="16">
        <f>G42+G43</f>
        <v>879750</v>
      </c>
      <c r="H40" s="16"/>
      <c r="I40" s="16">
        <f>I42+I43</f>
        <v>879750</v>
      </c>
      <c r="J40" s="17">
        <f>I40</f>
        <v>879750</v>
      </c>
      <c r="K40" s="48"/>
      <c r="L40" s="48"/>
    </row>
    <row r="41" spans="1:12" s="45" customFormat="1" ht="49.5" customHeight="1">
      <c r="A41" s="71"/>
      <c r="B41" s="72"/>
      <c r="C41" s="72"/>
      <c r="D41" s="111"/>
      <c r="E41" s="13" t="s">
        <v>32</v>
      </c>
      <c r="F41" s="14"/>
      <c r="G41" s="16"/>
      <c r="H41" s="17"/>
      <c r="I41" s="17"/>
      <c r="J41" s="17"/>
      <c r="K41" s="34"/>
      <c r="L41" s="34"/>
    </row>
    <row r="42" spans="1:12" s="49" customFormat="1" ht="77.25" customHeight="1">
      <c r="A42" s="8" t="s">
        <v>190</v>
      </c>
      <c r="B42" s="8" t="s">
        <v>191</v>
      </c>
      <c r="C42" s="8" t="s">
        <v>15</v>
      </c>
      <c r="D42" s="13" t="s">
        <v>215</v>
      </c>
      <c r="E42" s="75"/>
      <c r="F42" s="76"/>
      <c r="G42" s="16">
        <f>H42+I42</f>
        <v>180000</v>
      </c>
      <c r="H42" s="17"/>
      <c r="I42" s="17">
        <v>180000</v>
      </c>
      <c r="J42" s="17">
        <f>I42</f>
        <v>180000</v>
      </c>
      <c r="K42" s="48"/>
      <c r="L42" s="48"/>
    </row>
    <row r="43" spans="1:12" s="49" customFormat="1" ht="77.25" customHeight="1">
      <c r="A43" s="8" t="s">
        <v>293</v>
      </c>
      <c r="B43" s="8" t="s">
        <v>294</v>
      </c>
      <c r="C43" s="8" t="s">
        <v>15</v>
      </c>
      <c r="D43" s="13" t="s">
        <v>295</v>
      </c>
      <c r="E43" s="75"/>
      <c r="F43" s="76"/>
      <c r="G43" s="90">
        <f>H43+I43</f>
        <v>699750</v>
      </c>
      <c r="H43" s="89"/>
      <c r="I43" s="89">
        <v>699750</v>
      </c>
      <c r="J43" s="89">
        <f>I43</f>
        <v>699750</v>
      </c>
      <c r="K43" s="48"/>
      <c r="L43" s="48"/>
    </row>
    <row r="44" spans="1:12" s="49" customFormat="1" ht="49.5" customHeight="1">
      <c r="A44" s="8"/>
      <c r="B44" s="8"/>
      <c r="C44" s="8"/>
      <c r="D44" s="13"/>
      <c r="E44" s="19" t="s">
        <v>328</v>
      </c>
      <c r="F44" s="9" t="s">
        <v>266</v>
      </c>
      <c r="G44" s="10">
        <f>H44+I44</f>
        <v>284600</v>
      </c>
      <c r="H44" s="10">
        <f aca="true" t="shared" si="0" ref="H44:J45">H45</f>
        <v>163600</v>
      </c>
      <c r="I44" s="10">
        <f t="shared" si="0"/>
        <v>121000</v>
      </c>
      <c r="J44" s="10">
        <f t="shared" si="0"/>
        <v>121000</v>
      </c>
      <c r="K44" s="48"/>
      <c r="L44" s="48"/>
    </row>
    <row r="45" spans="1:12" s="49" customFormat="1" ht="49.5" customHeight="1">
      <c r="A45" s="21" t="s">
        <v>126</v>
      </c>
      <c r="B45" s="21"/>
      <c r="C45" s="21"/>
      <c r="D45" s="12" t="s">
        <v>17</v>
      </c>
      <c r="E45" s="13"/>
      <c r="F45" s="14"/>
      <c r="G45" s="16">
        <f>H45+I45</f>
        <v>284600</v>
      </c>
      <c r="H45" s="17">
        <f t="shared" si="0"/>
        <v>163600</v>
      </c>
      <c r="I45" s="17">
        <f t="shared" si="0"/>
        <v>121000</v>
      </c>
      <c r="J45" s="17">
        <f t="shared" si="0"/>
        <v>121000</v>
      </c>
      <c r="K45" s="48"/>
      <c r="L45" s="48"/>
    </row>
    <row r="46" spans="1:12" s="49" customFormat="1" ht="49.5" customHeight="1">
      <c r="A46" s="18" t="s">
        <v>77</v>
      </c>
      <c r="B46" s="18"/>
      <c r="C46" s="18"/>
      <c r="D46" s="13" t="s">
        <v>17</v>
      </c>
      <c r="E46" s="13"/>
      <c r="F46" s="14"/>
      <c r="G46" s="16">
        <f>H46+I46</f>
        <v>284600</v>
      </c>
      <c r="H46" s="17">
        <f>H48</f>
        <v>163600</v>
      </c>
      <c r="I46" s="17">
        <f>I48</f>
        <v>121000</v>
      </c>
      <c r="J46" s="17">
        <f>J48</f>
        <v>121000</v>
      </c>
      <c r="K46" s="48"/>
      <c r="L46" s="48"/>
    </row>
    <row r="47" spans="1:12" s="49" customFormat="1" ht="49.5" customHeight="1">
      <c r="A47" s="71"/>
      <c r="B47" s="72"/>
      <c r="C47" s="72"/>
      <c r="D47" s="73"/>
      <c r="E47" s="13" t="s">
        <v>32</v>
      </c>
      <c r="F47" s="14"/>
      <c r="G47" s="16"/>
      <c r="H47" s="17"/>
      <c r="I47" s="17"/>
      <c r="J47" s="17"/>
      <c r="K47" s="48"/>
      <c r="L47" s="48"/>
    </row>
    <row r="48" spans="1:12" s="49" customFormat="1" ht="70.5" customHeight="1">
      <c r="A48" s="8" t="s">
        <v>190</v>
      </c>
      <c r="B48" s="8" t="s">
        <v>191</v>
      </c>
      <c r="C48" s="8" t="s">
        <v>15</v>
      </c>
      <c r="D48" s="13" t="s">
        <v>215</v>
      </c>
      <c r="E48" s="13"/>
      <c r="F48" s="14"/>
      <c r="G48" s="16">
        <f>H48+I48</f>
        <v>284600</v>
      </c>
      <c r="H48" s="17">
        <v>163600</v>
      </c>
      <c r="I48" s="17">
        <v>121000</v>
      </c>
      <c r="J48" s="17">
        <v>121000</v>
      </c>
      <c r="K48" s="48"/>
      <c r="L48" s="48"/>
    </row>
    <row r="49" spans="1:12" s="49" customFormat="1" ht="66.75" customHeight="1">
      <c r="A49" s="8"/>
      <c r="B49" s="8"/>
      <c r="C49" s="8"/>
      <c r="D49" s="13"/>
      <c r="E49" s="19" t="s">
        <v>329</v>
      </c>
      <c r="F49" s="9" t="s">
        <v>277</v>
      </c>
      <c r="G49" s="10">
        <f>H49+I49</f>
        <v>233800</v>
      </c>
      <c r="H49" s="20">
        <f>H51</f>
        <v>233800</v>
      </c>
      <c r="I49" s="20"/>
      <c r="J49" s="17"/>
      <c r="K49" s="48"/>
      <c r="L49" s="48"/>
    </row>
    <row r="50" spans="1:12" s="49" customFormat="1" ht="49.5" customHeight="1">
      <c r="A50" s="21" t="s">
        <v>126</v>
      </c>
      <c r="B50" s="15"/>
      <c r="C50" s="15"/>
      <c r="D50" s="74" t="s">
        <v>17</v>
      </c>
      <c r="E50" s="13"/>
      <c r="F50" s="14"/>
      <c r="G50" s="16">
        <f>G51</f>
        <v>233800</v>
      </c>
      <c r="H50" s="17">
        <f>H51</f>
        <v>233800</v>
      </c>
      <c r="I50" s="17"/>
      <c r="J50" s="17"/>
      <c r="K50" s="48"/>
      <c r="L50" s="48"/>
    </row>
    <row r="51" spans="1:12" s="49" customFormat="1" ht="49.5" customHeight="1">
      <c r="A51" s="18" t="s">
        <v>77</v>
      </c>
      <c r="B51" s="15"/>
      <c r="C51" s="15"/>
      <c r="D51" s="70" t="s">
        <v>17</v>
      </c>
      <c r="E51" s="13"/>
      <c r="F51" s="14"/>
      <c r="G51" s="16">
        <f>G53</f>
        <v>233800</v>
      </c>
      <c r="H51" s="17">
        <f>H53</f>
        <v>233800</v>
      </c>
      <c r="I51" s="17"/>
      <c r="J51" s="17"/>
      <c r="K51" s="48"/>
      <c r="L51" s="48"/>
    </row>
    <row r="52" spans="1:12" s="49" customFormat="1" ht="49.5" customHeight="1">
      <c r="A52" s="8"/>
      <c r="B52" s="8"/>
      <c r="C52" s="8"/>
      <c r="D52" s="13"/>
      <c r="E52" s="13" t="s">
        <v>32</v>
      </c>
      <c r="F52" s="14"/>
      <c r="G52" s="16"/>
      <c r="H52" s="17"/>
      <c r="I52" s="17"/>
      <c r="J52" s="17"/>
      <c r="K52" s="48"/>
      <c r="L52" s="48"/>
    </row>
    <row r="53" spans="1:28" s="49" customFormat="1" ht="49.5" customHeight="1">
      <c r="A53" s="8" t="s">
        <v>194</v>
      </c>
      <c r="B53" s="8" t="s">
        <v>193</v>
      </c>
      <c r="C53" s="8" t="s">
        <v>195</v>
      </c>
      <c r="D53" s="13" t="s">
        <v>196</v>
      </c>
      <c r="E53" s="13"/>
      <c r="F53" s="14"/>
      <c r="G53" s="16">
        <f>H53+I53</f>
        <v>233800</v>
      </c>
      <c r="H53" s="17">
        <v>233800</v>
      </c>
      <c r="I53" s="17"/>
      <c r="J53" s="17"/>
      <c r="K53" s="48"/>
      <c r="L53" s="48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1:28" s="49" customFormat="1" ht="111.75" customHeight="1">
      <c r="A54" s="8"/>
      <c r="B54" s="8"/>
      <c r="C54" s="8"/>
      <c r="D54" s="13"/>
      <c r="E54" s="19" t="s">
        <v>330</v>
      </c>
      <c r="F54" s="9" t="s">
        <v>165</v>
      </c>
      <c r="G54" s="10">
        <f>H54+I54</f>
        <v>93300</v>
      </c>
      <c r="H54" s="20">
        <f>H55</f>
        <v>93300</v>
      </c>
      <c r="I54" s="20"/>
      <c r="J54" s="17"/>
      <c r="K54" s="48"/>
      <c r="L54" s="48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1:28" s="49" customFormat="1" ht="49.5" customHeight="1">
      <c r="A55" s="21" t="s">
        <v>126</v>
      </c>
      <c r="B55" s="15"/>
      <c r="C55" s="15"/>
      <c r="D55" s="12" t="s">
        <v>17</v>
      </c>
      <c r="E55" s="13"/>
      <c r="F55" s="14"/>
      <c r="G55" s="16">
        <f>G56</f>
        <v>93300</v>
      </c>
      <c r="H55" s="17">
        <f>H56</f>
        <v>93300</v>
      </c>
      <c r="I55" s="17"/>
      <c r="J55" s="17"/>
      <c r="K55" s="48"/>
      <c r="L55" s="48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s="49" customFormat="1" ht="49.5" customHeight="1">
      <c r="A56" s="18" t="s">
        <v>77</v>
      </c>
      <c r="B56" s="15"/>
      <c r="C56" s="15"/>
      <c r="D56" s="13" t="s">
        <v>17</v>
      </c>
      <c r="E56" s="13"/>
      <c r="F56" s="14"/>
      <c r="G56" s="16">
        <f>G58</f>
        <v>93300</v>
      </c>
      <c r="H56" s="17">
        <f>H58</f>
        <v>93300</v>
      </c>
      <c r="I56" s="17"/>
      <c r="J56" s="17"/>
      <c r="K56" s="48"/>
      <c r="L56" s="48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s="49" customFormat="1" ht="49.5" customHeight="1">
      <c r="A57" s="8"/>
      <c r="B57" s="8"/>
      <c r="C57" s="8"/>
      <c r="D57" s="13"/>
      <c r="E57" s="13" t="s">
        <v>32</v>
      </c>
      <c r="F57" s="14"/>
      <c r="G57" s="16"/>
      <c r="H57" s="17"/>
      <c r="I57" s="17"/>
      <c r="J57" s="17"/>
      <c r="K57" s="48"/>
      <c r="L57" s="48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1:28" s="49" customFormat="1" ht="49.5" customHeight="1">
      <c r="A58" s="8" t="s">
        <v>169</v>
      </c>
      <c r="B58" s="8" t="s">
        <v>19</v>
      </c>
      <c r="C58" s="8" t="s">
        <v>172</v>
      </c>
      <c r="D58" s="13" t="s">
        <v>170</v>
      </c>
      <c r="E58" s="22"/>
      <c r="F58" s="23"/>
      <c r="G58" s="16">
        <f>H58+I58</f>
        <v>93300</v>
      </c>
      <c r="H58" s="17">
        <v>93300</v>
      </c>
      <c r="I58" s="17"/>
      <c r="J58" s="17"/>
      <c r="K58" s="48"/>
      <c r="L58" s="48"/>
      <c r="N58" s="49" t="s">
        <v>2</v>
      </c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1:28" s="49" customFormat="1" ht="49.5" customHeight="1">
      <c r="A59" s="8"/>
      <c r="B59" s="8"/>
      <c r="C59" s="8"/>
      <c r="D59" s="13"/>
      <c r="E59" s="19" t="s">
        <v>331</v>
      </c>
      <c r="F59" s="9" t="s">
        <v>164</v>
      </c>
      <c r="G59" s="10">
        <f>H59+I59</f>
        <v>48000</v>
      </c>
      <c r="H59" s="20"/>
      <c r="I59" s="10">
        <f>I61</f>
        <v>48000</v>
      </c>
      <c r="J59" s="17"/>
      <c r="K59" s="48"/>
      <c r="L59" s="48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1:28" s="49" customFormat="1" ht="49.5" customHeight="1">
      <c r="A60" s="21" t="s">
        <v>126</v>
      </c>
      <c r="B60" s="15"/>
      <c r="C60" s="15"/>
      <c r="D60" s="12" t="s">
        <v>17</v>
      </c>
      <c r="E60" s="13"/>
      <c r="F60" s="14"/>
      <c r="G60" s="16">
        <f>G59</f>
        <v>48000</v>
      </c>
      <c r="H60" s="17"/>
      <c r="I60" s="16">
        <f>I59</f>
        <v>48000</v>
      </c>
      <c r="J60" s="17"/>
      <c r="K60" s="48"/>
      <c r="L60" s="48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8" s="49" customFormat="1" ht="49.5" customHeight="1">
      <c r="A61" s="18" t="s">
        <v>77</v>
      </c>
      <c r="B61" s="15"/>
      <c r="C61" s="15"/>
      <c r="D61" s="13" t="s">
        <v>17</v>
      </c>
      <c r="E61" s="13"/>
      <c r="F61" s="14"/>
      <c r="G61" s="16">
        <f>G63</f>
        <v>48000</v>
      </c>
      <c r="H61" s="17"/>
      <c r="I61" s="16">
        <f>I63</f>
        <v>48000</v>
      </c>
      <c r="J61" s="17"/>
      <c r="K61" s="48"/>
      <c r="L61" s="48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1:28" s="49" customFormat="1" ht="49.5" customHeight="1">
      <c r="A62" s="8"/>
      <c r="B62" s="8"/>
      <c r="C62" s="8"/>
      <c r="D62" s="13"/>
      <c r="E62" s="13" t="s">
        <v>32</v>
      </c>
      <c r="F62" s="14"/>
      <c r="G62" s="16"/>
      <c r="H62" s="17"/>
      <c r="I62" s="16"/>
      <c r="J62" s="17"/>
      <c r="K62" s="48"/>
      <c r="L62" s="48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1:28" s="49" customFormat="1" ht="186.75" customHeight="1">
      <c r="A63" s="8" t="s">
        <v>142</v>
      </c>
      <c r="B63" s="8" t="s">
        <v>143</v>
      </c>
      <c r="C63" s="8" t="s">
        <v>12</v>
      </c>
      <c r="D63" s="13" t="s">
        <v>153</v>
      </c>
      <c r="E63" s="13"/>
      <c r="F63" s="14"/>
      <c r="G63" s="16">
        <f>H63+I63</f>
        <v>48000</v>
      </c>
      <c r="H63" s="17"/>
      <c r="I63" s="17">
        <v>48000</v>
      </c>
      <c r="J63" s="17"/>
      <c r="K63" s="48"/>
      <c r="L63" s="48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8" s="49" customFormat="1" ht="92.25" customHeight="1">
      <c r="A64" s="8"/>
      <c r="B64" s="8"/>
      <c r="C64" s="8"/>
      <c r="D64" s="13"/>
      <c r="E64" s="19" t="s">
        <v>332</v>
      </c>
      <c r="F64" s="9" t="s">
        <v>222</v>
      </c>
      <c r="G64" s="10">
        <f>H64+I64</f>
        <v>188255</v>
      </c>
      <c r="H64" s="10">
        <f>H66</f>
        <v>188255</v>
      </c>
      <c r="I64" s="10"/>
      <c r="J64" s="16"/>
      <c r="K64" s="48"/>
      <c r="L64" s="48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28" s="49" customFormat="1" ht="49.5" customHeight="1">
      <c r="A65" s="21" t="s">
        <v>126</v>
      </c>
      <c r="B65" s="15"/>
      <c r="C65" s="15"/>
      <c r="D65" s="12" t="s">
        <v>17</v>
      </c>
      <c r="E65" s="13"/>
      <c r="F65" s="14"/>
      <c r="G65" s="16">
        <f>G66</f>
        <v>188255</v>
      </c>
      <c r="H65" s="16">
        <f>H66</f>
        <v>188255</v>
      </c>
      <c r="I65" s="16"/>
      <c r="J65" s="17"/>
      <c r="K65" s="48"/>
      <c r="L65" s="48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1:28" s="49" customFormat="1" ht="49.5" customHeight="1">
      <c r="A66" s="18" t="s">
        <v>77</v>
      </c>
      <c r="B66" s="15"/>
      <c r="C66" s="15"/>
      <c r="D66" s="69" t="s">
        <v>17</v>
      </c>
      <c r="E66" s="13"/>
      <c r="F66" s="14"/>
      <c r="G66" s="16">
        <f>G68</f>
        <v>188255</v>
      </c>
      <c r="H66" s="16">
        <f>H68</f>
        <v>188255</v>
      </c>
      <c r="I66" s="16"/>
      <c r="J66" s="16"/>
      <c r="K66" s="48"/>
      <c r="L66" s="48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</row>
    <row r="67" spans="1:12" s="49" customFormat="1" ht="49.5" customHeight="1">
      <c r="A67" s="8"/>
      <c r="B67" s="8"/>
      <c r="C67" s="8"/>
      <c r="D67" s="13"/>
      <c r="E67" s="13" t="s">
        <v>32</v>
      </c>
      <c r="F67" s="14"/>
      <c r="G67" s="16"/>
      <c r="H67" s="17"/>
      <c r="I67" s="17"/>
      <c r="J67" s="17"/>
      <c r="K67" s="48"/>
      <c r="L67" s="48"/>
    </row>
    <row r="68" spans="1:12" s="49" customFormat="1" ht="49.5" customHeight="1">
      <c r="A68" s="8" t="s">
        <v>287</v>
      </c>
      <c r="B68" s="8" t="s">
        <v>261</v>
      </c>
      <c r="C68" s="8" t="s">
        <v>12</v>
      </c>
      <c r="D68" s="13" t="s">
        <v>262</v>
      </c>
      <c r="E68" s="13"/>
      <c r="F68" s="14"/>
      <c r="G68" s="16">
        <f>H68+I68</f>
        <v>188255</v>
      </c>
      <c r="H68" s="17">
        <v>188255</v>
      </c>
      <c r="I68" s="17"/>
      <c r="J68" s="17"/>
      <c r="K68" s="48"/>
      <c r="L68" s="48"/>
    </row>
    <row r="69" spans="1:12" s="49" customFormat="1" ht="65.25" customHeight="1">
      <c r="A69" s="8"/>
      <c r="B69" s="76"/>
      <c r="C69" s="76"/>
      <c r="D69" s="75"/>
      <c r="E69" s="19" t="s">
        <v>333</v>
      </c>
      <c r="F69" s="9" t="s">
        <v>265</v>
      </c>
      <c r="G69" s="10">
        <f>H69+I69</f>
        <v>140000</v>
      </c>
      <c r="H69" s="20">
        <f>H71</f>
        <v>140000</v>
      </c>
      <c r="I69" s="20"/>
      <c r="J69" s="17"/>
      <c r="K69" s="48"/>
      <c r="L69" s="48"/>
    </row>
    <row r="70" spans="1:12" s="49" customFormat="1" ht="49.5" customHeight="1">
      <c r="A70" s="21" t="s">
        <v>126</v>
      </c>
      <c r="B70" s="15"/>
      <c r="C70" s="15"/>
      <c r="D70" s="74" t="s">
        <v>17</v>
      </c>
      <c r="E70" s="13"/>
      <c r="F70" s="14"/>
      <c r="G70" s="16">
        <f>G71</f>
        <v>140000</v>
      </c>
      <c r="H70" s="17">
        <f>H71</f>
        <v>140000</v>
      </c>
      <c r="I70" s="17"/>
      <c r="J70" s="17"/>
      <c r="K70" s="48"/>
      <c r="L70" s="48"/>
    </row>
    <row r="71" spans="1:12" s="49" customFormat="1" ht="49.5" customHeight="1">
      <c r="A71" s="18" t="s">
        <v>77</v>
      </c>
      <c r="B71" s="15"/>
      <c r="C71" s="15"/>
      <c r="D71" s="70" t="s">
        <v>17</v>
      </c>
      <c r="E71" s="13"/>
      <c r="F71" s="14"/>
      <c r="G71" s="16">
        <f>G73</f>
        <v>140000</v>
      </c>
      <c r="H71" s="17">
        <f>H73</f>
        <v>140000</v>
      </c>
      <c r="I71" s="17"/>
      <c r="J71" s="17"/>
      <c r="K71" s="48"/>
      <c r="L71" s="48"/>
    </row>
    <row r="72" spans="1:12" s="49" customFormat="1" ht="49.5" customHeight="1">
      <c r="A72" s="8"/>
      <c r="B72" s="76"/>
      <c r="C72" s="76"/>
      <c r="D72" s="75"/>
      <c r="E72" s="13" t="s">
        <v>32</v>
      </c>
      <c r="F72" s="14"/>
      <c r="G72" s="16"/>
      <c r="H72" s="17"/>
      <c r="I72" s="17"/>
      <c r="J72" s="17"/>
      <c r="K72" s="48"/>
      <c r="L72" s="48"/>
    </row>
    <row r="73" spans="1:12" s="49" customFormat="1" ht="49.5" customHeight="1">
      <c r="A73" s="8" t="s">
        <v>192</v>
      </c>
      <c r="B73" s="8" t="s">
        <v>185</v>
      </c>
      <c r="C73" s="8" t="s">
        <v>12</v>
      </c>
      <c r="D73" s="13" t="s">
        <v>214</v>
      </c>
      <c r="E73" s="13"/>
      <c r="F73" s="14"/>
      <c r="G73" s="16">
        <f>H73+I73</f>
        <v>140000</v>
      </c>
      <c r="H73" s="17">
        <v>140000</v>
      </c>
      <c r="I73" s="17"/>
      <c r="J73" s="17"/>
      <c r="K73" s="48"/>
      <c r="L73" s="48"/>
    </row>
    <row r="74" spans="1:12" s="49" customFormat="1" ht="76.5" customHeight="1">
      <c r="A74" s="24"/>
      <c r="B74" s="24"/>
      <c r="C74" s="24"/>
      <c r="D74" s="19"/>
      <c r="E74" s="19" t="s">
        <v>334</v>
      </c>
      <c r="F74" s="9" t="s">
        <v>218</v>
      </c>
      <c r="G74" s="10">
        <f>H74+I74</f>
        <v>4373397</v>
      </c>
      <c r="H74" s="10">
        <f>H75</f>
        <v>4373397</v>
      </c>
      <c r="I74" s="20"/>
      <c r="J74" s="20"/>
      <c r="K74" s="48"/>
      <c r="L74" s="48"/>
    </row>
    <row r="75" spans="1:12" s="49" customFormat="1" ht="49.5" customHeight="1">
      <c r="A75" s="21" t="s">
        <v>126</v>
      </c>
      <c r="B75" s="8"/>
      <c r="C75" s="8"/>
      <c r="D75" s="12" t="s">
        <v>17</v>
      </c>
      <c r="E75" s="13"/>
      <c r="F75" s="14"/>
      <c r="G75" s="16">
        <f>G76</f>
        <v>4373397</v>
      </c>
      <c r="H75" s="17">
        <f>H76</f>
        <v>4373397</v>
      </c>
      <c r="I75" s="17"/>
      <c r="J75" s="17"/>
      <c r="K75" s="48"/>
      <c r="L75" s="48"/>
    </row>
    <row r="76" spans="1:12" s="49" customFormat="1" ht="49.5" customHeight="1">
      <c r="A76" s="18" t="s">
        <v>77</v>
      </c>
      <c r="B76" s="8"/>
      <c r="C76" s="8"/>
      <c r="D76" s="13" t="s">
        <v>17</v>
      </c>
      <c r="E76" s="13"/>
      <c r="F76" s="14"/>
      <c r="G76" s="16">
        <f>G78</f>
        <v>4373397</v>
      </c>
      <c r="H76" s="16">
        <f>H78</f>
        <v>4373397</v>
      </c>
      <c r="I76" s="17"/>
      <c r="J76" s="17"/>
      <c r="K76" s="48"/>
      <c r="L76" s="48"/>
    </row>
    <row r="77" spans="1:12" s="49" customFormat="1" ht="49.5" customHeight="1">
      <c r="A77" s="8"/>
      <c r="B77" s="8"/>
      <c r="C77" s="8"/>
      <c r="D77" s="13"/>
      <c r="E77" s="13" t="s">
        <v>32</v>
      </c>
      <c r="F77" s="14"/>
      <c r="G77" s="16"/>
      <c r="H77" s="17"/>
      <c r="I77" s="17"/>
      <c r="J77" s="17"/>
      <c r="K77" s="48"/>
      <c r="L77" s="48"/>
    </row>
    <row r="78" spans="1:12" s="49" customFormat="1" ht="49.5" customHeight="1">
      <c r="A78" s="8" t="s">
        <v>160</v>
      </c>
      <c r="B78" s="8" t="s">
        <v>158</v>
      </c>
      <c r="C78" s="8" t="s">
        <v>100</v>
      </c>
      <c r="D78" s="13" t="s">
        <v>159</v>
      </c>
      <c r="E78" s="13"/>
      <c r="F78" s="14"/>
      <c r="G78" s="16">
        <f>H78+I78</f>
        <v>4373397</v>
      </c>
      <c r="H78" s="17">
        <v>4373397</v>
      </c>
      <c r="I78" s="17"/>
      <c r="J78" s="17"/>
      <c r="K78" s="48"/>
      <c r="L78" s="48"/>
    </row>
    <row r="79" spans="1:12" s="49" customFormat="1" ht="100.5" customHeight="1">
      <c r="A79" s="8"/>
      <c r="B79" s="8"/>
      <c r="C79" s="8"/>
      <c r="D79" s="13"/>
      <c r="E79" s="19" t="s">
        <v>335</v>
      </c>
      <c r="F79" s="9" t="s">
        <v>221</v>
      </c>
      <c r="G79" s="10">
        <f>H79+I79</f>
        <v>350600</v>
      </c>
      <c r="H79" s="10">
        <f>H81</f>
        <v>350600</v>
      </c>
      <c r="I79" s="16"/>
      <c r="J79" s="16"/>
      <c r="K79" s="48"/>
      <c r="L79" s="48"/>
    </row>
    <row r="80" spans="1:12" s="49" customFormat="1" ht="49.5" customHeight="1">
      <c r="A80" s="21" t="s">
        <v>126</v>
      </c>
      <c r="B80" s="15"/>
      <c r="C80" s="15"/>
      <c r="D80" s="12" t="s">
        <v>17</v>
      </c>
      <c r="E80" s="13"/>
      <c r="F80" s="14"/>
      <c r="G80" s="16">
        <f>G81</f>
        <v>350600</v>
      </c>
      <c r="H80" s="16">
        <f>H81</f>
        <v>350600</v>
      </c>
      <c r="I80" s="16"/>
      <c r="J80" s="16"/>
      <c r="K80" s="48"/>
      <c r="L80" s="48"/>
    </row>
    <row r="81" spans="1:12" s="49" customFormat="1" ht="49.5" customHeight="1">
      <c r="A81" s="18" t="s">
        <v>77</v>
      </c>
      <c r="B81" s="15"/>
      <c r="C81" s="15"/>
      <c r="D81" s="13" t="s">
        <v>17</v>
      </c>
      <c r="E81" s="13"/>
      <c r="F81" s="14"/>
      <c r="G81" s="16">
        <f>G83</f>
        <v>350600</v>
      </c>
      <c r="H81" s="16">
        <f>H83</f>
        <v>350600</v>
      </c>
      <c r="I81" s="16"/>
      <c r="J81" s="16"/>
      <c r="K81" s="48"/>
      <c r="L81" s="48"/>
    </row>
    <row r="82" spans="1:12" s="49" customFormat="1" ht="49.5" customHeight="1">
      <c r="A82" s="8"/>
      <c r="B82" s="8"/>
      <c r="C82" s="8"/>
      <c r="D82" s="13"/>
      <c r="E82" s="13" t="s">
        <v>32</v>
      </c>
      <c r="F82" s="14"/>
      <c r="G82" s="16"/>
      <c r="H82" s="17"/>
      <c r="I82" s="17"/>
      <c r="J82" s="17"/>
      <c r="K82" s="48"/>
      <c r="L82" s="48"/>
    </row>
    <row r="83" spans="1:12" s="49" customFormat="1" ht="49.5" customHeight="1">
      <c r="A83" s="8" t="s">
        <v>98</v>
      </c>
      <c r="B83" s="8" t="s">
        <v>99</v>
      </c>
      <c r="C83" s="8" t="s">
        <v>100</v>
      </c>
      <c r="D83" s="75" t="s">
        <v>101</v>
      </c>
      <c r="E83" s="13"/>
      <c r="F83" s="14"/>
      <c r="G83" s="16">
        <f>H83+I83</f>
        <v>350600</v>
      </c>
      <c r="H83" s="17">
        <v>350600</v>
      </c>
      <c r="I83" s="17"/>
      <c r="J83" s="17"/>
      <c r="K83" s="48"/>
      <c r="L83" s="48"/>
    </row>
    <row r="84" spans="1:12" s="49" customFormat="1" ht="90" customHeight="1">
      <c r="A84" s="8"/>
      <c r="B84" s="8"/>
      <c r="C84" s="8"/>
      <c r="D84" s="13"/>
      <c r="E84" s="19" t="s">
        <v>336</v>
      </c>
      <c r="F84" s="9" t="s">
        <v>208</v>
      </c>
      <c r="G84" s="10">
        <f>H84+I84</f>
        <v>825703</v>
      </c>
      <c r="H84" s="10">
        <f>H86</f>
        <v>825703</v>
      </c>
      <c r="I84" s="10"/>
      <c r="J84" s="10"/>
      <c r="K84" s="48"/>
      <c r="L84" s="48"/>
    </row>
    <row r="85" spans="1:12" s="49" customFormat="1" ht="49.5" customHeight="1">
      <c r="A85" s="21" t="s">
        <v>126</v>
      </c>
      <c r="B85" s="15"/>
      <c r="C85" s="15"/>
      <c r="D85" s="12" t="s">
        <v>17</v>
      </c>
      <c r="E85" s="13"/>
      <c r="F85" s="14"/>
      <c r="G85" s="16">
        <f>G86</f>
        <v>825703</v>
      </c>
      <c r="H85" s="16">
        <f>H86</f>
        <v>825703</v>
      </c>
      <c r="I85" s="16"/>
      <c r="J85" s="16"/>
      <c r="K85" s="48"/>
      <c r="L85" s="48"/>
    </row>
    <row r="86" spans="1:12" s="49" customFormat="1" ht="49.5" customHeight="1">
      <c r="A86" s="18" t="s">
        <v>77</v>
      </c>
      <c r="B86" s="15"/>
      <c r="C86" s="15"/>
      <c r="D86" s="13" t="s">
        <v>17</v>
      </c>
      <c r="E86" s="13"/>
      <c r="F86" s="14"/>
      <c r="G86" s="16">
        <f>G88</f>
        <v>825703</v>
      </c>
      <c r="H86" s="16">
        <f>H88</f>
        <v>825703</v>
      </c>
      <c r="I86" s="16"/>
      <c r="J86" s="16"/>
      <c r="K86" s="48"/>
      <c r="L86" s="48"/>
    </row>
    <row r="87" spans="1:12" s="49" customFormat="1" ht="49.5" customHeight="1">
      <c r="A87" s="8"/>
      <c r="B87" s="8"/>
      <c r="C87" s="8"/>
      <c r="D87" s="13"/>
      <c r="E87" s="13" t="s">
        <v>32</v>
      </c>
      <c r="F87" s="14"/>
      <c r="G87" s="16"/>
      <c r="H87" s="17"/>
      <c r="I87" s="17"/>
      <c r="J87" s="17"/>
      <c r="K87" s="48"/>
      <c r="L87" s="48"/>
    </row>
    <row r="88" spans="1:12" s="49" customFormat="1" ht="49.5" customHeight="1">
      <c r="A88" s="8" t="s">
        <v>102</v>
      </c>
      <c r="B88" s="8" t="s">
        <v>103</v>
      </c>
      <c r="C88" s="8" t="s">
        <v>100</v>
      </c>
      <c r="D88" s="75" t="s">
        <v>104</v>
      </c>
      <c r="E88" s="13"/>
      <c r="F88" s="14"/>
      <c r="G88" s="16">
        <f>H88+I88</f>
        <v>825703</v>
      </c>
      <c r="H88" s="17">
        <v>825703</v>
      </c>
      <c r="I88" s="17"/>
      <c r="J88" s="17"/>
      <c r="K88" s="48"/>
      <c r="L88" s="48"/>
    </row>
    <row r="89" spans="1:12" s="49" customFormat="1" ht="78" customHeight="1">
      <c r="A89" s="71"/>
      <c r="B89" s="72"/>
      <c r="C89" s="72"/>
      <c r="D89" s="73"/>
      <c r="E89" s="19" t="s">
        <v>337</v>
      </c>
      <c r="F89" s="9" t="s">
        <v>276</v>
      </c>
      <c r="G89" s="10">
        <f>H89+I89</f>
        <v>5902808</v>
      </c>
      <c r="H89" s="20">
        <f aca="true" t="shared" si="1" ref="H89:J90">H90</f>
        <v>5765908</v>
      </c>
      <c r="I89" s="20">
        <f t="shared" si="1"/>
        <v>136900</v>
      </c>
      <c r="J89" s="20">
        <f t="shared" si="1"/>
        <v>136900</v>
      </c>
      <c r="K89" s="48"/>
      <c r="L89" s="48"/>
    </row>
    <row r="90" spans="1:12" s="49" customFormat="1" ht="49.5" customHeight="1">
      <c r="A90" s="21" t="s">
        <v>126</v>
      </c>
      <c r="B90" s="21"/>
      <c r="C90" s="21"/>
      <c r="D90" s="12" t="s">
        <v>17</v>
      </c>
      <c r="E90" s="13"/>
      <c r="F90" s="14"/>
      <c r="G90" s="16">
        <f>H90+I90</f>
        <v>5902808</v>
      </c>
      <c r="H90" s="17">
        <f t="shared" si="1"/>
        <v>5765908</v>
      </c>
      <c r="I90" s="17">
        <f t="shared" si="1"/>
        <v>136900</v>
      </c>
      <c r="J90" s="17">
        <f t="shared" si="1"/>
        <v>136900</v>
      </c>
      <c r="K90" s="48"/>
      <c r="L90" s="48"/>
    </row>
    <row r="91" spans="1:12" s="49" customFormat="1" ht="49.5" customHeight="1">
      <c r="A91" s="18" t="s">
        <v>77</v>
      </c>
      <c r="B91" s="18"/>
      <c r="C91" s="18"/>
      <c r="D91" s="13" t="s">
        <v>17</v>
      </c>
      <c r="E91" s="13"/>
      <c r="F91" s="14"/>
      <c r="G91" s="16">
        <f>H91+I91</f>
        <v>5902808</v>
      </c>
      <c r="H91" s="17">
        <f>H93</f>
        <v>5765908</v>
      </c>
      <c r="I91" s="17">
        <f>I93</f>
        <v>136900</v>
      </c>
      <c r="J91" s="17">
        <f>J93</f>
        <v>136900</v>
      </c>
      <c r="K91" s="48"/>
      <c r="L91" s="48"/>
    </row>
    <row r="92" spans="1:12" s="49" customFormat="1" ht="49.5" customHeight="1">
      <c r="A92" s="71"/>
      <c r="B92" s="72"/>
      <c r="C92" s="72"/>
      <c r="D92" s="73"/>
      <c r="E92" s="13" t="s">
        <v>32</v>
      </c>
      <c r="F92" s="14"/>
      <c r="G92" s="16"/>
      <c r="H92" s="17"/>
      <c r="I92" s="17"/>
      <c r="J92" s="17"/>
      <c r="K92" s="48"/>
      <c r="L92" s="48"/>
    </row>
    <row r="93" spans="1:12" s="49" customFormat="1" ht="49.5" customHeight="1">
      <c r="A93" s="8" t="s">
        <v>78</v>
      </c>
      <c r="B93" s="8" t="s">
        <v>76</v>
      </c>
      <c r="C93" s="8" t="s">
        <v>33</v>
      </c>
      <c r="D93" s="13" t="s">
        <v>117</v>
      </c>
      <c r="E93" s="13"/>
      <c r="F93" s="14"/>
      <c r="G93" s="16">
        <f>H93+I93</f>
        <v>5902808</v>
      </c>
      <c r="H93" s="17">
        <v>5765908</v>
      </c>
      <c r="I93" s="17">
        <v>136900</v>
      </c>
      <c r="J93" s="17">
        <v>136900</v>
      </c>
      <c r="K93" s="48"/>
      <c r="L93" s="48"/>
    </row>
    <row r="94" spans="1:12" s="49" customFormat="1" ht="76.5" customHeight="1">
      <c r="A94" s="8"/>
      <c r="B94" s="8"/>
      <c r="C94" s="8"/>
      <c r="D94" s="13"/>
      <c r="E94" s="19" t="s">
        <v>323</v>
      </c>
      <c r="F94" s="9" t="s">
        <v>363</v>
      </c>
      <c r="G94" s="10">
        <f>H94+I94</f>
        <v>510000</v>
      </c>
      <c r="H94" s="20">
        <f>H95</f>
        <v>510000</v>
      </c>
      <c r="I94" s="17"/>
      <c r="J94" s="17"/>
      <c r="K94" s="48"/>
      <c r="L94" s="48"/>
    </row>
    <row r="95" spans="1:12" s="49" customFormat="1" ht="49.5" customHeight="1">
      <c r="A95" s="21" t="s">
        <v>126</v>
      </c>
      <c r="B95" s="21"/>
      <c r="C95" s="21"/>
      <c r="D95" s="12" t="s">
        <v>17</v>
      </c>
      <c r="E95" s="13"/>
      <c r="F95" s="14"/>
      <c r="G95" s="16">
        <f>H95+I95</f>
        <v>510000</v>
      </c>
      <c r="H95" s="17">
        <f>H96</f>
        <v>510000</v>
      </c>
      <c r="I95" s="17"/>
      <c r="J95" s="17"/>
      <c r="K95" s="48"/>
      <c r="L95" s="48"/>
    </row>
    <row r="96" spans="1:12" s="49" customFormat="1" ht="49.5" customHeight="1">
      <c r="A96" s="18" t="s">
        <v>77</v>
      </c>
      <c r="B96" s="18"/>
      <c r="C96" s="18"/>
      <c r="D96" s="13" t="s">
        <v>17</v>
      </c>
      <c r="E96" s="13"/>
      <c r="F96" s="14"/>
      <c r="G96" s="16">
        <f>H96+I96</f>
        <v>510000</v>
      </c>
      <c r="H96" s="17">
        <f>H98</f>
        <v>510000</v>
      </c>
      <c r="I96" s="17"/>
      <c r="J96" s="17"/>
      <c r="K96" s="48"/>
      <c r="L96" s="48"/>
    </row>
    <row r="97" spans="1:12" s="49" customFormat="1" ht="49.5" customHeight="1">
      <c r="A97" s="71"/>
      <c r="B97" s="72"/>
      <c r="C97" s="72"/>
      <c r="D97" s="73"/>
      <c r="E97" s="13" t="s">
        <v>32</v>
      </c>
      <c r="F97" s="14"/>
      <c r="G97" s="16"/>
      <c r="H97" s="17"/>
      <c r="I97" s="17"/>
      <c r="J97" s="17"/>
      <c r="K97" s="48"/>
      <c r="L97" s="48"/>
    </row>
    <row r="98" spans="1:12" s="49" customFormat="1" ht="113.25" customHeight="1">
      <c r="A98" s="8" t="s">
        <v>317</v>
      </c>
      <c r="B98" s="8" t="s">
        <v>315</v>
      </c>
      <c r="C98" s="8" t="s">
        <v>19</v>
      </c>
      <c r="D98" s="75" t="s">
        <v>316</v>
      </c>
      <c r="E98" s="13"/>
      <c r="F98" s="14"/>
      <c r="G98" s="16">
        <f>H98+I98</f>
        <v>510000</v>
      </c>
      <c r="H98" s="17">
        <f>450000+60000</f>
        <v>510000</v>
      </c>
      <c r="I98" s="17"/>
      <c r="J98" s="17"/>
      <c r="K98" s="48"/>
      <c r="L98" s="48"/>
    </row>
    <row r="99" spans="1:12" s="49" customFormat="1" ht="49.5" customHeight="1" hidden="1">
      <c r="A99" s="8"/>
      <c r="B99" s="8"/>
      <c r="C99" s="8"/>
      <c r="D99" s="13"/>
      <c r="E99" s="13"/>
      <c r="F99" s="14"/>
      <c r="G99" s="16"/>
      <c r="H99" s="17"/>
      <c r="I99" s="17"/>
      <c r="J99" s="17"/>
      <c r="K99" s="48"/>
      <c r="L99" s="48"/>
    </row>
    <row r="100" spans="1:14" s="49" customFormat="1" ht="49.5" customHeight="1">
      <c r="A100" s="8"/>
      <c r="B100" s="15"/>
      <c r="C100" s="15"/>
      <c r="D100" s="14"/>
      <c r="E100" s="12" t="s">
        <v>338</v>
      </c>
      <c r="F100" s="9" t="s">
        <v>209</v>
      </c>
      <c r="G100" s="91">
        <f>H100+I100</f>
        <v>30101109.88</v>
      </c>
      <c r="H100" s="10">
        <f aca="true" t="shared" si="2" ref="H100:J101">H101</f>
        <v>27859170</v>
      </c>
      <c r="I100" s="91">
        <f t="shared" si="2"/>
        <v>2241939.88</v>
      </c>
      <c r="J100" s="91">
        <f t="shared" si="2"/>
        <v>2241939.88</v>
      </c>
      <c r="K100" s="51"/>
      <c r="L100" s="52"/>
      <c r="N100" s="53"/>
    </row>
    <row r="101" spans="1:14" s="49" customFormat="1" ht="49.5" customHeight="1">
      <c r="A101" s="24" t="s">
        <v>82</v>
      </c>
      <c r="B101" s="11"/>
      <c r="C101" s="11"/>
      <c r="D101" s="12" t="s">
        <v>0</v>
      </c>
      <c r="E101" s="9"/>
      <c r="F101" s="9"/>
      <c r="G101" s="90">
        <f>G102</f>
        <v>30101109.88</v>
      </c>
      <c r="H101" s="16">
        <f t="shared" si="2"/>
        <v>27859170</v>
      </c>
      <c r="I101" s="90">
        <f t="shared" si="2"/>
        <v>2241939.88</v>
      </c>
      <c r="J101" s="90">
        <f t="shared" si="2"/>
        <v>2241939.88</v>
      </c>
      <c r="K101" s="48"/>
      <c r="L101" s="48"/>
      <c r="M101" s="53"/>
      <c r="N101" s="54"/>
    </row>
    <row r="102" spans="1:14" s="49" customFormat="1" ht="49.5" customHeight="1">
      <c r="A102" s="8" t="s">
        <v>82</v>
      </c>
      <c r="B102" s="15"/>
      <c r="C102" s="15"/>
      <c r="D102" s="13" t="s">
        <v>0</v>
      </c>
      <c r="E102" s="14"/>
      <c r="F102" s="14"/>
      <c r="G102" s="90">
        <f>H102+I102</f>
        <v>30101109.88</v>
      </c>
      <c r="H102" s="16">
        <f>SUM(H104:H113)</f>
        <v>27859170</v>
      </c>
      <c r="I102" s="90">
        <f>SUM(I104:I113)</f>
        <v>2241939.88</v>
      </c>
      <c r="J102" s="90">
        <f>SUM(J104:J113)</f>
        <v>2241939.88</v>
      </c>
      <c r="K102" s="48"/>
      <c r="L102" s="48"/>
      <c r="N102" s="54"/>
    </row>
    <row r="103" spans="1:14" s="49" customFormat="1" ht="49.5" customHeight="1">
      <c r="A103" s="8"/>
      <c r="B103" s="15"/>
      <c r="C103" s="15"/>
      <c r="D103" s="13"/>
      <c r="E103" s="69" t="s">
        <v>32</v>
      </c>
      <c r="F103" s="14"/>
      <c r="G103" s="16"/>
      <c r="H103" s="16"/>
      <c r="I103" s="16"/>
      <c r="J103" s="16"/>
      <c r="K103" s="48"/>
      <c r="L103" s="48"/>
      <c r="N103" s="54"/>
    </row>
    <row r="104" spans="1:13" s="49" customFormat="1" ht="49.5" customHeight="1">
      <c r="A104" s="8" t="s">
        <v>83</v>
      </c>
      <c r="B104" s="8" t="s">
        <v>34</v>
      </c>
      <c r="C104" s="8" t="s">
        <v>3</v>
      </c>
      <c r="D104" s="13" t="s">
        <v>84</v>
      </c>
      <c r="E104" s="14"/>
      <c r="F104" s="14"/>
      <c r="G104" s="16">
        <f aca="true" t="shared" si="3" ref="G104:G116">H104+I104</f>
        <v>8424270</v>
      </c>
      <c r="H104" s="16">
        <f>476301+134242+7545511+18216+100000+150000</f>
        <v>8424270</v>
      </c>
      <c r="I104" s="92"/>
      <c r="J104" s="92"/>
      <c r="K104" s="48"/>
      <c r="L104" s="48"/>
      <c r="M104" s="54"/>
    </row>
    <row r="105" spans="1:13" s="49" customFormat="1" ht="49.5" customHeight="1">
      <c r="A105" s="18" t="s">
        <v>224</v>
      </c>
      <c r="B105" s="93">
        <v>1021</v>
      </c>
      <c r="C105" s="18" t="s">
        <v>4</v>
      </c>
      <c r="D105" s="94" t="s">
        <v>225</v>
      </c>
      <c r="E105" s="14"/>
      <c r="F105" s="14"/>
      <c r="G105" s="16">
        <f t="shared" si="3"/>
        <v>16165085</v>
      </c>
      <c r="H105" s="16">
        <f>44007+812436+276197+15213303+88400+11000+39996-400000+9746</f>
        <v>16095085</v>
      </c>
      <c r="I105" s="16">
        <v>70000</v>
      </c>
      <c r="J105" s="16">
        <f>I105</f>
        <v>70000</v>
      </c>
      <c r="K105" s="48"/>
      <c r="L105" s="48"/>
      <c r="M105" s="54"/>
    </row>
    <row r="106" spans="1:13" s="49" customFormat="1" ht="49.5" customHeight="1">
      <c r="A106" s="95" t="s">
        <v>233</v>
      </c>
      <c r="B106" s="96">
        <v>1031</v>
      </c>
      <c r="C106" s="95" t="s">
        <v>4</v>
      </c>
      <c r="D106" s="43" t="s">
        <v>225</v>
      </c>
      <c r="E106" s="14"/>
      <c r="F106" s="14"/>
      <c r="G106" s="16">
        <f t="shared" si="3"/>
        <v>458330</v>
      </c>
      <c r="H106" s="16">
        <f>540175-81845</f>
        <v>458330</v>
      </c>
      <c r="I106" s="16"/>
      <c r="J106" s="16"/>
      <c r="K106" s="48"/>
      <c r="L106" s="48"/>
      <c r="M106" s="54"/>
    </row>
    <row r="107" spans="1:13" s="49" customFormat="1" ht="49.5" customHeight="1">
      <c r="A107" s="18" t="s">
        <v>310</v>
      </c>
      <c r="B107" s="93">
        <v>1061</v>
      </c>
      <c r="C107" s="18" t="s">
        <v>4</v>
      </c>
      <c r="D107" s="94" t="s">
        <v>225</v>
      </c>
      <c r="E107" s="14"/>
      <c r="F107" s="14"/>
      <c r="G107" s="90">
        <f t="shared" si="3"/>
        <v>2113189.88</v>
      </c>
      <c r="H107" s="16"/>
      <c r="I107" s="90">
        <v>2113189.88</v>
      </c>
      <c r="J107" s="90">
        <f>I107</f>
        <v>2113189.88</v>
      </c>
      <c r="K107" s="48"/>
      <c r="L107" s="48"/>
      <c r="M107" s="54"/>
    </row>
    <row r="108" spans="1:12" s="49" customFormat="1" ht="69.75" customHeight="1">
      <c r="A108" s="18" t="s">
        <v>226</v>
      </c>
      <c r="B108" s="93">
        <v>1070</v>
      </c>
      <c r="C108" s="18" t="s">
        <v>5</v>
      </c>
      <c r="D108" s="94" t="s">
        <v>220</v>
      </c>
      <c r="E108" s="14"/>
      <c r="F108" s="14"/>
      <c r="G108" s="16">
        <f t="shared" si="3"/>
        <v>257147</v>
      </c>
      <c r="H108" s="16">
        <f>147214+31350+20000-167</f>
        <v>198397</v>
      </c>
      <c r="I108" s="16">
        <v>58750</v>
      </c>
      <c r="J108" s="16">
        <f>I108</f>
        <v>58750</v>
      </c>
      <c r="K108" s="48"/>
      <c r="L108" s="48"/>
    </row>
    <row r="109" spans="1:12" s="49" customFormat="1" ht="49.5" customHeight="1">
      <c r="A109" s="18" t="s">
        <v>232</v>
      </c>
      <c r="B109" s="93">
        <v>1141</v>
      </c>
      <c r="C109" s="18" t="s">
        <v>6</v>
      </c>
      <c r="D109" s="94" t="s">
        <v>151</v>
      </c>
      <c r="E109" s="14"/>
      <c r="F109" s="14"/>
      <c r="G109" s="16">
        <f t="shared" si="3"/>
        <v>24853</v>
      </c>
      <c r="H109" s="16">
        <f>23817+1120-84</f>
        <v>24853</v>
      </c>
      <c r="I109" s="16"/>
      <c r="J109" s="16"/>
      <c r="K109" s="48"/>
      <c r="L109" s="48"/>
    </row>
    <row r="110" spans="1:12" s="49" customFormat="1" ht="49.5" customHeight="1">
      <c r="A110" s="18" t="s">
        <v>227</v>
      </c>
      <c r="B110" s="93">
        <v>1142</v>
      </c>
      <c r="C110" s="18" t="s">
        <v>6</v>
      </c>
      <c r="D110" s="94" t="s">
        <v>152</v>
      </c>
      <c r="E110" s="14"/>
      <c r="F110" s="14"/>
      <c r="G110" s="16">
        <f t="shared" si="3"/>
        <v>1454970</v>
      </c>
      <c r="H110" s="16">
        <f>1474970-20000</f>
        <v>1454970</v>
      </c>
      <c r="I110" s="16"/>
      <c r="J110" s="16"/>
      <c r="K110" s="48"/>
      <c r="L110" s="48"/>
    </row>
    <row r="111" spans="1:12" s="49" customFormat="1" ht="58.5" customHeight="1">
      <c r="A111" s="18" t="s">
        <v>228</v>
      </c>
      <c r="B111" s="93">
        <v>1151</v>
      </c>
      <c r="C111" s="18" t="s">
        <v>6</v>
      </c>
      <c r="D111" s="94" t="s">
        <v>229</v>
      </c>
      <c r="E111" s="14"/>
      <c r="F111" s="14"/>
      <c r="G111" s="16">
        <f t="shared" si="3"/>
        <v>11992</v>
      </c>
      <c r="H111" s="16">
        <f>11992</f>
        <v>11992</v>
      </c>
      <c r="I111" s="16"/>
      <c r="J111" s="16"/>
      <c r="K111" s="48"/>
      <c r="L111" s="48"/>
    </row>
    <row r="112" spans="1:12" s="49" customFormat="1" ht="75" customHeight="1">
      <c r="A112" s="18" t="s">
        <v>230</v>
      </c>
      <c r="B112" s="93">
        <v>1152</v>
      </c>
      <c r="C112" s="18" t="s">
        <v>6</v>
      </c>
      <c r="D112" s="97" t="s">
        <v>231</v>
      </c>
      <c r="E112" s="14"/>
      <c r="F112" s="14"/>
      <c r="G112" s="16">
        <f t="shared" si="3"/>
        <v>80373</v>
      </c>
      <c r="H112" s="16">
        <f>80373</f>
        <v>80373</v>
      </c>
      <c r="I112" s="16"/>
      <c r="J112" s="16"/>
      <c r="K112" s="48"/>
      <c r="L112" s="48"/>
    </row>
    <row r="113" spans="1:12" s="49" customFormat="1" ht="118.5" customHeight="1">
      <c r="A113" s="98" t="s">
        <v>85</v>
      </c>
      <c r="B113" s="73">
        <v>3140</v>
      </c>
      <c r="C113" s="98" t="s">
        <v>35</v>
      </c>
      <c r="D113" s="13" t="s">
        <v>36</v>
      </c>
      <c r="E113" s="14"/>
      <c r="F113" s="14"/>
      <c r="G113" s="16">
        <f t="shared" si="3"/>
        <v>1110900</v>
      </c>
      <c r="H113" s="16">
        <f>616000+494900</f>
        <v>1110900</v>
      </c>
      <c r="I113" s="16"/>
      <c r="J113" s="16"/>
      <c r="K113" s="48"/>
      <c r="L113" s="48"/>
    </row>
    <row r="114" spans="1:14" s="49" customFormat="1" ht="49.5" customHeight="1">
      <c r="A114" s="8"/>
      <c r="B114" s="15"/>
      <c r="C114" s="15"/>
      <c r="D114" s="13"/>
      <c r="E114" s="19" t="s">
        <v>339</v>
      </c>
      <c r="F114" s="9" t="s">
        <v>275</v>
      </c>
      <c r="G114" s="10">
        <f t="shared" si="3"/>
        <v>59921062</v>
      </c>
      <c r="H114" s="10">
        <f>H115</f>
        <v>47752739</v>
      </c>
      <c r="I114" s="10">
        <f>I115+I123</f>
        <v>12168323</v>
      </c>
      <c r="J114" s="10">
        <f>J116+J123</f>
        <v>12168323</v>
      </c>
      <c r="K114" s="51"/>
      <c r="L114" s="52"/>
      <c r="N114" s="54"/>
    </row>
    <row r="115" spans="1:12" s="49" customFormat="1" ht="49.5" customHeight="1">
      <c r="A115" s="24" t="s">
        <v>54</v>
      </c>
      <c r="B115" s="11"/>
      <c r="C115" s="11"/>
      <c r="D115" s="19" t="s">
        <v>22</v>
      </c>
      <c r="E115" s="19"/>
      <c r="F115" s="9"/>
      <c r="G115" s="16">
        <f t="shared" si="3"/>
        <v>59421062</v>
      </c>
      <c r="H115" s="16">
        <f>H116</f>
        <v>47752739</v>
      </c>
      <c r="I115" s="16">
        <f>I116</f>
        <v>11668323</v>
      </c>
      <c r="J115" s="16">
        <f>J116</f>
        <v>11668323</v>
      </c>
      <c r="K115" s="48"/>
      <c r="L115" s="48"/>
    </row>
    <row r="116" spans="1:12" s="49" customFormat="1" ht="49.5" customHeight="1">
      <c r="A116" s="8" t="s">
        <v>55</v>
      </c>
      <c r="B116" s="15"/>
      <c r="C116" s="15"/>
      <c r="D116" s="69" t="s">
        <v>22</v>
      </c>
      <c r="E116" s="13"/>
      <c r="F116" s="14"/>
      <c r="G116" s="16">
        <f t="shared" si="3"/>
        <v>59421062</v>
      </c>
      <c r="H116" s="16">
        <f>H118+H119+H120+H121</f>
        <v>47752739</v>
      </c>
      <c r="I116" s="16">
        <f>I118+I119+I120+I121+I122</f>
        <v>11668323</v>
      </c>
      <c r="J116" s="16">
        <f>J118+J119+J120+J121+J122</f>
        <v>11668323</v>
      </c>
      <c r="K116" s="48"/>
      <c r="L116" s="48"/>
    </row>
    <row r="117" spans="1:12" s="49" customFormat="1" ht="49.5" customHeight="1">
      <c r="A117" s="8"/>
      <c r="B117" s="15"/>
      <c r="C117" s="15"/>
      <c r="D117" s="13"/>
      <c r="E117" s="13" t="s">
        <v>32</v>
      </c>
      <c r="F117" s="14"/>
      <c r="G117" s="90"/>
      <c r="H117" s="89"/>
      <c r="I117" s="89"/>
      <c r="J117" s="89"/>
      <c r="K117" s="48"/>
      <c r="L117" s="48"/>
    </row>
    <row r="118" spans="1:12" s="49" customFormat="1" ht="49.5" customHeight="1">
      <c r="A118" s="8" t="s">
        <v>56</v>
      </c>
      <c r="B118" s="8" t="s">
        <v>25</v>
      </c>
      <c r="C118" s="8" t="s">
        <v>9</v>
      </c>
      <c r="D118" s="13" t="s">
        <v>23</v>
      </c>
      <c r="E118" s="19"/>
      <c r="F118" s="9"/>
      <c r="G118" s="16">
        <f>H118+I118</f>
        <v>31320672</v>
      </c>
      <c r="H118" s="17">
        <f>28593885+42464</f>
        <v>28636349</v>
      </c>
      <c r="I118" s="17">
        <v>2684323</v>
      </c>
      <c r="J118" s="17">
        <f>I118</f>
        <v>2684323</v>
      </c>
      <c r="K118" s="48"/>
      <c r="L118" s="48"/>
    </row>
    <row r="119" spans="1:12" s="49" customFormat="1" ht="75.75" customHeight="1">
      <c r="A119" s="8" t="s">
        <v>109</v>
      </c>
      <c r="B119" s="8" t="s">
        <v>57</v>
      </c>
      <c r="C119" s="8" t="s">
        <v>10</v>
      </c>
      <c r="D119" s="13" t="s">
        <v>24</v>
      </c>
      <c r="E119" s="19"/>
      <c r="F119" s="9" t="s">
        <v>2</v>
      </c>
      <c r="G119" s="16">
        <f>H119+I119</f>
        <v>9995944</v>
      </c>
      <c r="H119" s="17">
        <v>6961944</v>
      </c>
      <c r="I119" s="17">
        <v>3034000</v>
      </c>
      <c r="J119" s="17">
        <f>I119</f>
        <v>3034000</v>
      </c>
      <c r="K119" s="48"/>
      <c r="L119" s="48"/>
    </row>
    <row r="120" spans="1:12" s="49" customFormat="1" ht="81.75" customHeight="1">
      <c r="A120" s="8" t="s">
        <v>110</v>
      </c>
      <c r="B120" s="8" t="s">
        <v>58</v>
      </c>
      <c r="C120" s="8" t="s">
        <v>138</v>
      </c>
      <c r="D120" s="13" t="s">
        <v>111</v>
      </c>
      <c r="E120" s="19"/>
      <c r="F120" s="9"/>
      <c r="G120" s="16">
        <f>H120+I120</f>
        <v>12261902</v>
      </c>
      <c r="H120" s="17">
        <v>11811902</v>
      </c>
      <c r="I120" s="17">
        <v>450000</v>
      </c>
      <c r="J120" s="17">
        <f>I120</f>
        <v>450000</v>
      </c>
      <c r="K120" s="48"/>
      <c r="L120" s="48"/>
    </row>
    <row r="121" spans="1:12" s="49" customFormat="1" ht="49.5" customHeight="1">
      <c r="A121" s="8" t="s">
        <v>211</v>
      </c>
      <c r="B121" s="8" t="s">
        <v>212</v>
      </c>
      <c r="C121" s="8" t="s">
        <v>187</v>
      </c>
      <c r="D121" s="13" t="s">
        <v>213</v>
      </c>
      <c r="E121" s="19"/>
      <c r="F121" s="9"/>
      <c r="G121" s="16">
        <f>H121+I121</f>
        <v>342544</v>
      </c>
      <c r="H121" s="17">
        <v>342544</v>
      </c>
      <c r="I121" s="17"/>
      <c r="J121" s="17"/>
      <c r="K121" s="48"/>
      <c r="L121" s="48"/>
    </row>
    <row r="122" spans="1:12" s="49" customFormat="1" ht="49.5" customHeight="1">
      <c r="A122" s="8" t="s">
        <v>318</v>
      </c>
      <c r="B122" s="8" t="s">
        <v>308</v>
      </c>
      <c r="C122" s="8" t="s">
        <v>15</v>
      </c>
      <c r="D122" s="13" t="s">
        <v>309</v>
      </c>
      <c r="E122" s="19"/>
      <c r="F122" s="9"/>
      <c r="G122" s="16">
        <f>I122</f>
        <v>5500000</v>
      </c>
      <c r="H122" s="17"/>
      <c r="I122" s="17">
        <v>5500000</v>
      </c>
      <c r="J122" s="17">
        <f>I122</f>
        <v>5500000</v>
      </c>
      <c r="K122" s="48"/>
      <c r="L122" s="48"/>
    </row>
    <row r="123" spans="1:12" s="49" customFormat="1" ht="95.25" customHeight="1">
      <c r="A123" s="24" t="s">
        <v>88</v>
      </c>
      <c r="B123" s="15"/>
      <c r="C123" s="15"/>
      <c r="D123" s="19" t="s">
        <v>52</v>
      </c>
      <c r="E123" s="75"/>
      <c r="F123" s="9"/>
      <c r="G123" s="16">
        <v>500000</v>
      </c>
      <c r="H123" s="17"/>
      <c r="I123" s="17">
        <v>500000</v>
      </c>
      <c r="J123" s="17">
        <v>500000</v>
      </c>
      <c r="K123" s="48"/>
      <c r="L123" s="48"/>
    </row>
    <row r="124" spans="1:12" s="49" customFormat="1" ht="74.25" customHeight="1">
      <c r="A124" s="8" t="s">
        <v>306</v>
      </c>
      <c r="B124" s="15"/>
      <c r="C124" s="15"/>
      <c r="D124" s="13" t="s">
        <v>52</v>
      </c>
      <c r="E124" s="75"/>
      <c r="F124" s="9"/>
      <c r="G124" s="16">
        <v>500000</v>
      </c>
      <c r="H124" s="17"/>
      <c r="I124" s="17">
        <v>500000</v>
      </c>
      <c r="J124" s="17">
        <v>500000</v>
      </c>
      <c r="K124" s="48"/>
      <c r="L124" s="48"/>
    </row>
    <row r="125" spans="1:12" s="49" customFormat="1" ht="26.25" customHeight="1">
      <c r="A125" s="8"/>
      <c r="B125" s="8"/>
      <c r="C125" s="8"/>
      <c r="D125" s="13"/>
      <c r="E125" s="13" t="s">
        <v>32</v>
      </c>
      <c r="F125" s="9"/>
      <c r="G125" s="90"/>
      <c r="H125" s="89"/>
      <c r="I125" s="89"/>
      <c r="J125" s="89"/>
      <c r="K125" s="48"/>
      <c r="L125" s="48"/>
    </row>
    <row r="126" spans="1:12" s="49" customFormat="1" ht="49.5" customHeight="1">
      <c r="A126" s="8" t="s">
        <v>307</v>
      </c>
      <c r="B126" s="8" t="s">
        <v>308</v>
      </c>
      <c r="C126" s="8" t="s">
        <v>15</v>
      </c>
      <c r="D126" s="13" t="s">
        <v>309</v>
      </c>
      <c r="E126" s="19"/>
      <c r="F126" s="9"/>
      <c r="G126" s="16">
        <v>500000</v>
      </c>
      <c r="H126" s="17"/>
      <c r="I126" s="17">
        <v>500000</v>
      </c>
      <c r="J126" s="17">
        <v>500000</v>
      </c>
      <c r="K126" s="48"/>
      <c r="L126" s="48"/>
    </row>
    <row r="127" spans="1:12" s="49" customFormat="1" ht="49.5" customHeight="1">
      <c r="A127" s="8"/>
      <c r="B127" s="8"/>
      <c r="C127" s="8"/>
      <c r="D127" s="13"/>
      <c r="E127" s="19" t="s">
        <v>340</v>
      </c>
      <c r="F127" s="9" t="s">
        <v>247</v>
      </c>
      <c r="G127" s="10">
        <f>H127+I127</f>
        <v>545542</v>
      </c>
      <c r="H127" s="20">
        <f>H129+H133</f>
        <v>545542</v>
      </c>
      <c r="I127" s="17"/>
      <c r="J127" s="17"/>
      <c r="K127" s="48"/>
      <c r="L127" s="48"/>
    </row>
    <row r="128" spans="1:12" s="49" customFormat="1" ht="49.5" customHeight="1">
      <c r="A128" s="21" t="s">
        <v>126</v>
      </c>
      <c r="B128" s="15"/>
      <c r="C128" s="15"/>
      <c r="D128" s="74" t="s">
        <v>17</v>
      </c>
      <c r="E128" s="19"/>
      <c r="F128" s="9"/>
      <c r="G128" s="10"/>
      <c r="H128" s="20"/>
      <c r="I128" s="17"/>
      <c r="J128" s="17"/>
      <c r="K128" s="48"/>
      <c r="L128" s="48"/>
    </row>
    <row r="129" spans="1:12" s="49" customFormat="1" ht="49.5" customHeight="1">
      <c r="A129" s="8" t="s">
        <v>77</v>
      </c>
      <c r="B129" s="8"/>
      <c r="C129" s="8"/>
      <c r="D129" s="13" t="s">
        <v>17</v>
      </c>
      <c r="E129" s="13"/>
      <c r="F129" s="9"/>
      <c r="G129" s="16">
        <f>G131</f>
        <v>345542</v>
      </c>
      <c r="H129" s="17">
        <f>H131</f>
        <v>345542</v>
      </c>
      <c r="I129" s="17"/>
      <c r="J129" s="17"/>
      <c r="K129" s="48"/>
      <c r="L129" s="48"/>
    </row>
    <row r="130" spans="1:12" s="49" customFormat="1" ht="49.5" customHeight="1">
      <c r="A130" s="8"/>
      <c r="B130" s="8"/>
      <c r="C130" s="8"/>
      <c r="D130" s="13"/>
      <c r="E130" s="13" t="s">
        <v>32</v>
      </c>
      <c r="F130" s="9"/>
      <c r="G130" s="16"/>
      <c r="H130" s="17"/>
      <c r="I130" s="17"/>
      <c r="J130" s="17"/>
      <c r="K130" s="48"/>
      <c r="L130" s="48"/>
    </row>
    <row r="131" spans="1:12" s="49" customFormat="1" ht="49.5" customHeight="1">
      <c r="A131" s="8" t="s">
        <v>169</v>
      </c>
      <c r="B131" s="8" t="s">
        <v>19</v>
      </c>
      <c r="C131" s="8" t="s">
        <v>172</v>
      </c>
      <c r="D131" s="13" t="s">
        <v>170</v>
      </c>
      <c r="E131" s="13"/>
      <c r="F131" s="9"/>
      <c r="G131" s="16">
        <f>H131+I131</f>
        <v>345542</v>
      </c>
      <c r="H131" s="17">
        <v>345542</v>
      </c>
      <c r="I131" s="17"/>
      <c r="J131" s="17"/>
      <c r="K131" s="48"/>
      <c r="L131" s="48"/>
    </row>
    <row r="132" spans="1:12" s="49" customFormat="1" ht="70.5" customHeight="1">
      <c r="A132" s="24" t="s">
        <v>63</v>
      </c>
      <c r="B132" s="8"/>
      <c r="C132" s="8"/>
      <c r="D132" s="19" t="s">
        <v>20</v>
      </c>
      <c r="E132" s="13"/>
      <c r="F132" s="9"/>
      <c r="G132" s="16"/>
      <c r="H132" s="17"/>
      <c r="I132" s="17"/>
      <c r="J132" s="17"/>
      <c r="K132" s="48"/>
      <c r="L132" s="48"/>
    </row>
    <row r="133" spans="1:12" s="49" customFormat="1" ht="49.5" customHeight="1">
      <c r="A133" s="8" t="s">
        <v>64</v>
      </c>
      <c r="B133" s="8"/>
      <c r="C133" s="8"/>
      <c r="D133" s="13" t="s">
        <v>20</v>
      </c>
      <c r="E133" s="13"/>
      <c r="F133" s="9"/>
      <c r="G133" s="16">
        <f>G135</f>
        <v>200000</v>
      </c>
      <c r="H133" s="17">
        <f>H135</f>
        <v>200000</v>
      </c>
      <c r="I133" s="17"/>
      <c r="J133" s="17"/>
      <c r="K133" s="48"/>
      <c r="L133" s="48"/>
    </row>
    <row r="134" spans="1:12" s="49" customFormat="1" ht="49.5" customHeight="1">
      <c r="A134" s="8"/>
      <c r="B134" s="8"/>
      <c r="C134" s="8"/>
      <c r="D134" s="13"/>
      <c r="E134" s="13" t="s">
        <v>32</v>
      </c>
      <c r="F134" s="9"/>
      <c r="G134" s="16"/>
      <c r="H134" s="17"/>
      <c r="I134" s="17"/>
      <c r="J134" s="17"/>
      <c r="K134" s="48"/>
      <c r="L134" s="48"/>
    </row>
    <row r="135" spans="1:12" s="49" customFormat="1" ht="49.5" customHeight="1">
      <c r="A135" s="8" t="s">
        <v>244</v>
      </c>
      <c r="B135" s="8" t="s">
        <v>19</v>
      </c>
      <c r="C135" s="8" t="s">
        <v>172</v>
      </c>
      <c r="D135" s="13" t="s">
        <v>170</v>
      </c>
      <c r="E135" s="13"/>
      <c r="F135" s="9"/>
      <c r="G135" s="16">
        <f>H135+I135</f>
        <v>200000</v>
      </c>
      <c r="H135" s="17">
        <v>200000</v>
      </c>
      <c r="I135" s="17"/>
      <c r="J135" s="17"/>
      <c r="K135" s="48"/>
      <c r="L135" s="48"/>
    </row>
    <row r="136" spans="1:12" s="49" customFormat="1" ht="49.5" customHeight="1">
      <c r="A136" s="8"/>
      <c r="B136" s="8"/>
      <c r="C136" s="8"/>
      <c r="D136" s="13"/>
      <c r="E136" s="19" t="s">
        <v>341</v>
      </c>
      <c r="F136" s="9" t="s">
        <v>267</v>
      </c>
      <c r="G136" s="10">
        <f>H136+I136</f>
        <v>16384746</v>
      </c>
      <c r="H136" s="10">
        <f>H138</f>
        <v>16334846</v>
      </c>
      <c r="I136" s="10">
        <f>I138</f>
        <v>49900</v>
      </c>
      <c r="J136" s="10">
        <f>J138</f>
        <v>49900</v>
      </c>
      <c r="K136" s="48"/>
      <c r="L136" s="48"/>
    </row>
    <row r="137" spans="1:12" s="49" customFormat="1" ht="63.75" customHeight="1">
      <c r="A137" s="24" t="s">
        <v>63</v>
      </c>
      <c r="B137" s="8"/>
      <c r="C137" s="8"/>
      <c r="D137" s="19" t="s">
        <v>20</v>
      </c>
      <c r="E137" s="13"/>
      <c r="F137" s="14"/>
      <c r="G137" s="16">
        <f aca="true" t="shared" si="4" ref="G137:L137">G138</f>
        <v>16384746</v>
      </c>
      <c r="H137" s="16">
        <f t="shared" si="4"/>
        <v>16334846</v>
      </c>
      <c r="I137" s="16">
        <f t="shared" si="4"/>
        <v>49900</v>
      </c>
      <c r="J137" s="16">
        <f t="shared" si="4"/>
        <v>49900</v>
      </c>
      <c r="K137" s="16">
        <f t="shared" si="4"/>
        <v>0</v>
      </c>
      <c r="L137" s="16">
        <f t="shared" si="4"/>
        <v>0</v>
      </c>
    </row>
    <row r="138" spans="1:12" s="49" customFormat="1" ht="49.5" customHeight="1">
      <c r="A138" s="8" t="s">
        <v>64</v>
      </c>
      <c r="B138" s="8"/>
      <c r="C138" s="8"/>
      <c r="D138" s="13" t="s">
        <v>20</v>
      </c>
      <c r="E138" s="13"/>
      <c r="F138" s="14"/>
      <c r="G138" s="16">
        <f>SUM(G140:G151)</f>
        <v>16384746</v>
      </c>
      <c r="H138" s="16">
        <f>SUM(H140:H151)</f>
        <v>16334846</v>
      </c>
      <c r="I138" s="16">
        <f>SUM(I140:I151)</f>
        <v>49900</v>
      </c>
      <c r="J138" s="16">
        <f>SUM(J140:J151)</f>
        <v>49900</v>
      </c>
      <c r="K138" s="48"/>
      <c r="L138" s="48"/>
    </row>
    <row r="139" spans="1:12" s="49" customFormat="1" ht="49.5" customHeight="1">
      <c r="A139" s="8"/>
      <c r="B139" s="8"/>
      <c r="C139" s="8"/>
      <c r="D139" s="13"/>
      <c r="E139" s="13" t="s">
        <v>32</v>
      </c>
      <c r="F139" s="14"/>
      <c r="G139" s="16"/>
      <c r="H139" s="17"/>
      <c r="I139" s="17"/>
      <c r="J139" s="17"/>
      <c r="K139" s="48"/>
      <c r="L139" s="48"/>
    </row>
    <row r="140" spans="1:12" s="49" customFormat="1" ht="68.25" customHeight="1">
      <c r="A140" s="8" t="s">
        <v>71</v>
      </c>
      <c r="B140" s="76">
        <v>3031</v>
      </c>
      <c r="C140" s="76">
        <v>1030</v>
      </c>
      <c r="D140" s="77" t="s">
        <v>69</v>
      </c>
      <c r="E140" s="14"/>
      <c r="F140" s="14"/>
      <c r="G140" s="16">
        <f>H140+I140</f>
        <v>136730</v>
      </c>
      <c r="H140" s="17">
        <f>325730-189000</f>
        <v>136730</v>
      </c>
      <c r="I140" s="17"/>
      <c r="J140" s="17"/>
      <c r="K140" s="51"/>
      <c r="L140" s="48"/>
    </row>
    <row r="141" spans="1:12" s="49" customFormat="1" ht="49.5" customHeight="1">
      <c r="A141" s="8" t="s">
        <v>72</v>
      </c>
      <c r="B141" s="8" t="s">
        <v>70</v>
      </c>
      <c r="C141" s="8" t="s">
        <v>47</v>
      </c>
      <c r="D141" s="78" t="s">
        <v>284</v>
      </c>
      <c r="E141" s="13"/>
      <c r="F141" s="14"/>
      <c r="G141" s="16">
        <f aca="true" t="shared" si="5" ref="G141:G151">H141</f>
        <v>2358</v>
      </c>
      <c r="H141" s="17">
        <v>2358</v>
      </c>
      <c r="I141" s="17"/>
      <c r="J141" s="17"/>
      <c r="K141" s="48"/>
      <c r="L141" s="48"/>
    </row>
    <row r="142" spans="1:12" s="49" customFormat="1" ht="78" customHeight="1">
      <c r="A142" s="8" t="s">
        <v>73</v>
      </c>
      <c r="B142" s="8" t="s">
        <v>46</v>
      </c>
      <c r="C142" s="8" t="s">
        <v>47</v>
      </c>
      <c r="D142" s="78" t="s">
        <v>49</v>
      </c>
      <c r="E142" s="13"/>
      <c r="F142" s="14"/>
      <c r="G142" s="16">
        <f t="shared" si="5"/>
        <v>6329500</v>
      </c>
      <c r="H142" s="17">
        <v>6329500</v>
      </c>
      <c r="I142" s="17"/>
      <c r="J142" s="17"/>
      <c r="K142" s="48"/>
      <c r="L142" s="48"/>
    </row>
    <row r="143" spans="1:12" s="49" customFormat="1" ht="75" customHeight="1">
      <c r="A143" s="8" t="s">
        <v>74</v>
      </c>
      <c r="B143" s="8" t="s">
        <v>48</v>
      </c>
      <c r="C143" s="8" t="s">
        <v>47</v>
      </c>
      <c r="D143" s="78" t="s">
        <v>50</v>
      </c>
      <c r="E143" s="13"/>
      <c r="F143" s="14"/>
      <c r="G143" s="16">
        <f t="shared" si="5"/>
        <v>425440</v>
      </c>
      <c r="H143" s="17">
        <v>425440</v>
      </c>
      <c r="I143" s="17"/>
      <c r="J143" s="17"/>
      <c r="K143" s="48"/>
      <c r="L143" s="48"/>
    </row>
    <row r="144" spans="1:12" s="49" customFormat="1" ht="75" customHeight="1">
      <c r="A144" s="122" t="s">
        <v>354</v>
      </c>
      <c r="B144" s="122" t="s">
        <v>355</v>
      </c>
      <c r="C144" s="123" t="s">
        <v>356</v>
      </c>
      <c r="D144" s="124" t="s">
        <v>357</v>
      </c>
      <c r="E144" s="13"/>
      <c r="F144" s="14"/>
      <c r="G144" s="16">
        <f>I144</f>
        <v>49900</v>
      </c>
      <c r="H144" s="17"/>
      <c r="I144" s="17">
        <v>49900</v>
      </c>
      <c r="J144" s="17">
        <v>49900</v>
      </c>
      <c r="K144" s="48"/>
      <c r="L144" s="48"/>
    </row>
    <row r="145" spans="1:12" s="49" customFormat="1" ht="49.5" customHeight="1">
      <c r="A145" s="8" t="s">
        <v>243</v>
      </c>
      <c r="B145" s="79">
        <v>3121</v>
      </c>
      <c r="C145" s="79">
        <v>1040</v>
      </c>
      <c r="D145" s="13" t="s">
        <v>235</v>
      </c>
      <c r="E145" s="13"/>
      <c r="F145" s="14"/>
      <c r="G145" s="16">
        <f>H145+I145</f>
        <v>90372</v>
      </c>
      <c r="H145" s="17">
        <v>90372</v>
      </c>
      <c r="I145" s="17"/>
      <c r="J145" s="17"/>
      <c r="K145" s="48"/>
      <c r="L145" s="48"/>
    </row>
    <row r="146" spans="1:12" s="49" customFormat="1" ht="146.25" customHeight="1">
      <c r="A146" s="80" t="s">
        <v>253</v>
      </c>
      <c r="B146" s="81">
        <v>3160</v>
      </c>
      <c r="C146" s="80" t="s">
        <v>34</v>
      </c>
      <c r="D146" s="43" t="s">
        <v>254</v>
      </c>
      <c r="E146" s="13"/>
      <c r="F146" s="14"/>
      <c r="G146" s="16">
        <f>H146+I146</f>
        <v>1719340</v>
      </c>
      <c r="H146" s="17">
        <v>1719340</v>
      </c>
      <c r="I146" s="17"/>
      <c r="J146" s="17"/>
      <c r="K146" s="48"/>
      <c r="L146" s="48"/>
    </row>
    <row r="147" spans="1:12" s="49" customFormat="1" ht="49.5" customHeight="1">
      <c r="A147" s="8" t="s">
        <v>147</v>
      </c>
      <c r="B147" s="79">
        <v>3191</v>
      </c>
      <c r="C147" s="79">
        <v>1030</v>
      </c>
      <c r="D147" s="13" t="s">
        <v>51</v>
      </c>
      <c r="E147" s="13"/>
      <c r="F147" s="14"/>
      <c r="G147" s="16">
        <f t="shared" si="5"/>
        <v>300000</v>
      </c>
      <c r="H147" s="17">
        <v>300000</v>
      </c>
      <c r="I147" s="17"/>
      <c r="J147" s="17"/>
      <c r="K147" s="48"/>
      <c r="L147" s="48"/>
    </row>
    <row r="148" spans="1:12" s="49" customFormat="1" ht="76.5" customHeight="1">
      <c r="A148" s="8" t="s">
        <v>148</v>
      </c>
      <c r="B148" s="79">
        <v>3192</v>
      </c>
      <c r="C148" s="79">
        <v>1030</v>
      </c>
      <c r="D148" s="13" t="s">
        <v>234</v>
      </c>
      <c r="E148" s="13"/>
      <c r="F148" s="14"/>
      <c r="G148" s="16">
        <f t="shared" si="5"/>
        <v>160000</v>
      </c>
      <c r="H148" s="17">
        <v>160000</v>
      </c>
      <c r="I148" s="17"/>
      <c r="J148" s="17"/>
      <c r="K148" s="48"/>
      <c r="L148" s="48"/>
    </row>
    <row r="149" spans="1:12" s="49" customFormat="1" ht="68.25" customHeight="1">
      <c r="A149" s="8" t="s">
        <v>252</v>
      </c>
      <c r="B149" s="79">
        <v>3241</v>
      </c>
      <c r="C149" s="79">
        <v>1090</v>
      </c>
      <c r="D149" s="82" t="s">
        <v>202</v>
      </c>
      <c r="E149" s="19"/>
      <c r="F149" s="9"/>
      <c r="G149" s="16">
        <f>H149+I149</f>
        <v>130610</v>
      </c>
      <c r="H149" s="17">
        <f>77840+52770</f>
        <v>130610</v>
      </c>
      <c r="I149" s="17"/>
      <c r="J149" s="17"/>
      <c r="K149" s="48"/>
      <c r="L149" s="48"/>
    </row>
    <row r="150" spans="1:12" s="49" customFormat="1" ht="49.5" customHeight="1">
      <c r="A150" s="8" t="s">
        <v>149</v>
      </c>
      <c r="B150" s="79">
        <v>3242</v>
      </c>
      <c r="C150" s="79">
        <v>1090</v>
      </c>
      <c r="D150" s="13" t="s">
        <v>150</v>
      </c>
      <c r="E150" s="13"/>
      <c r="F150" s="14"/>
      <c r="G150" s="16">
        <f t="shared" si="5"/>
        <v>6957588</v>
      </c>
      <c r="H150" s="17">
        <f>4658588+110000+2000000+189000</f>
        <v>6957588</v>
      </c>
      <c r="I150" s="17"/>
      <c r="J150" s="17"/>
      <c r="K150" s="48"/>
      <c r="L150" s="48"/>
    </row>
    <row r="151" spans="1:12" s="49" customFormat="1" ht="49.5" customHeight="1">
      <c r="A151" s="8" t="s">
        <v>182</v>
      </c>
      <c r="B151" s="79">
        <v>7413</v>
      </c>
      <c r="C151" s="8" t="s">
        <v>219</v>
      </c>
      <c r="D151" s="69" t="s">
        <v>181</v>
      </c>
      <c r="E151" s="13"/>
      <c r="F151" s="14"/>
      <c r="G151" s="16">
        <f t="shared" si="5"/>
        <v>82908</v>
      </c>
      <c r="H151" s="17">
        <v>82908</v>
      </c>
      <c r="I151" s="17"/>
      <c r="J151" s="17"/>
      <c r="K151" s="48"/>
      <c r="L151" s="48"/>
    </row>
    <row r="152" spans="1:12" s="56" customFormat="1" ht="49.5" customHeight="1" hidden="1">
      <c r="A152" s="8"/>
      <c r="B152" s="15"/>
      <c r="C152" s="15"/>
      <c r="D152" s="13"/>
      <c r="E152" s="19"/>
      <c r="F152" s="9"/>
      <c r="G152" s="10"/>
      <c r="H152" s="10"/>
      <c r="I152" s="16"/>
      <c r="J152" s="16"/>
      <c r="K152" s="55"/>
      <c r="L152" s="55"/>
    </row>
    <row r="153" spans="1:12" s="56" customFormat="1" ht="49.5" customHeight="1" hidden="1">
      <c r="A153" s="24"/>
      <c r="B153" s="24"/>
      <c r="C153" s="24"/>
      <c r="D153" s="12"/>
      <c r="E153" s="19"/>
      <c r="F153" s="9"/>
      <c r="G153" s="25"/>
      <c r="H153" s="17"/>
      <c r="I153" s="17"/>
      <c r="J153" s="17"/>
      <c r="K153" s="55"/>
      <c r="L153" s="55"/>
    </row>
    <row r="154" spans="1:12" ht="49.5" customHeight="1" hidden="1">
      <c r="A154" s="8"/>
      <c r="B154" s="8"/>
      <c r="C154" s="8"/>
      <c r="D154" s="13"/>
      <c r="E154" s="13"/>
      <c r="F154" s="14"/>
      <c r="G154" s="16"/>
      <c r="H154" s="16"/>
      <c r="I154" s="16"/>
      <c r="J154" s="16"/>
      <c r="K154" s="34"/>
      <c r="L154" s="34"/>
    </row>
    <row r="155" spans="1:12" s="56" customFormat="1" ht="49.5" customHeight="1" hidden="1">
      <c r="A155" s="8"/>
      <c r="B155" s="15"/>
      <c r="C155" s="15"/>
      <c r="D155" s="13"/>
      <c r="E155" s="13"/>
      <c r="F155" s="14"/>
      <c r="G155" s="25"/>
      <c r="H155" s="17"/>
      <c r="I155" s="17"/>
      <c r="J155" s="17"/>
      <c r="K155" s="55"/>
      <c r="L155" s="55"/>
    </row>
    <row r="156" spans="1:16" s="56" customFormat="1" ht="49.5" customHeight="1" hidden="1">
      <c r="A156" s="8"/>
      <c r="B156" s="8"/>
      <c r="C156" s="8"/>
      <c r="D156" s="13"/>
      <c r="E156" s="13"/>
      <c r="F156" s="14"/>
      <c r="G156" s="16"/>
      <c r="H156" s="17"/>
      <c r="I156" s="17"/>
      <c r="J156" s="17"/>
      <c r="K156" s="55"/>
      <c r="L156" s="55"/>
      <c r="P156" s="57"/>
    </row>
    <row r="157" spans="1:12" ht="49.5" customHeight="1" hidden="1">
      <c r="A157" s="24"/>
      <c r="B157" s="15"/>
      <c r="C157" s="15"/>
      <c r="D157" s="12"/>
      <c r="E157" s="13"/>
      <c r="F157" s="14"/>
      <c r="G157" s="16"/>
      <c r="H157" s="17"/>
      <c r="I157" s="17"/>
      <c r="J157" s="17"/>
      <c r="K157" s="34"/>
      <c r="L157" s="34"/>
    </row>
    <row r="158" spans="1:12" ht="49.5" customHeight="1" hidden="1">
      <c r="A158" s="8"/>
      <c r="B158" s="15"/>
      <c r="C158" s="15"/>
      <c r="D158" s="13"/>
      <c r="E158" s="13"/>
      <c r="F158" s="14"/>
      <c r="G158" s="16"/>
      <c r="H158" s="16"/>
      <c r="I158" s="16"/>
      <c r="J158" s="16"/>
      <c r="K158" s="34"/>
      <c r="L158" s="34"/>
    </row>
    <row r="159" spans="1:12" s="56" customFormat="1" ht="49.5" customHeight="1" hidden="1">
      <c r="A159" s="8"/>
      <c r="B159" s="15"/>
      <c r="C159" s="15"/>
      <c r="D159" s="13"/>
      <c r="E159" s="13"/>
      <c r="F159" s="14"/>
      <c r="G159" s="25"/>
      <c r="H159" s="17"/>
      <c r="I159" s="17"/>
      <c r="J159" s="17"/>
      <c r="K159" s="55"/>
      <c r="L159" s="55"/>
    </row>
    <row r="160" spans="1:12" ht="49.5" customHeight="1" hidden="1">
      <c r="A160" s="8"/>
      <c r="B160" s="8"/>
      <c r="C160" s="8"/>
      <c r="D160" s="13"/>
      <c r="E160" s="13"/>
      <c r="F160" s="14"/>
      <c r="G160" s="16"/>
      <c r="H160" s="17"/>
      <c r="I160" s="17"/>
      <c r="J160" s="17"/>
      <c r="K160" s="34"/>
      <c r="L160" s="34"/>
    </row>
    <row r="161" spans="1:12" ht="63" customHeight="1">
      <c r="A161" s="8"/>
      <c r="B161" s="8"/>
      <c r="C161" s="8"/>
      <c r="D161" s="13"/>
      <c r="E161" s="19" t="s">
        <v>342</v>
      </c>
      <c r="F161" s="9" t="s">
        <v>237</v>
      </c>
      <c r="G161" s="10">
        <f>H161+I161</f>
        <v>73000</v>
      </c>
      <c r="H161" s="10">
        <f>H163</f>
        <v>73000</v>
      </c>
      <c r="I161" s="10"/>
      <c r="J161" s="10"/>
      <c r="K161" s="34"/>
      <c r="L161" s="34"/>
    </row>
    <row r="162" spans="1:12" ht="49.5" customHeight="1">
      <c r="A162" s="8"/>
      <c r="B162" s="8"/>
      <c r="C162" s="8"/>
      <c r="D162" s="13"/>
      <c r="E162" s="13" t="s">
        <v>32</v>
      </c>
      <c r="F162" s="14"/>
      <c r="G162" s="25"/>
      <c r="H162" s="17"/>
      <c r="I162" s="17"/>
      <c r="J162" s="17"/>
      <c r="K162" s="34"/>
      <c r="L162" s="34"/>
    </row>
    <row r="163" spans="1:12" ht="49.5" customHeight="1">
      <c r="A163" s="24" t="s">
        <v>107</v>
      </c>
      <c r="B163" s="15"/>
      <c r="C163" s="15"/>
      <c r="D163" s="19" t="s">
        <v>53</v>
      </c>
      <c r="E163" s="13"/>
      <c r="F163" s="14"/>
      <c r="G163" s="16">
        <f>G164</f>
        <v>73000</v>
      </c>
      <c r="H163" s="16">
        <f>H164</f>
        <v>73000</v>
      </c>
      <c r="I163" s="16"/>
      <c r="J163" s="17"/>
      <c r="K163" s="34"/>
      <c r="L163" s="34"/>
    </row>
    <row r="164" spans="1:12" ht="49.5" customHeight="1">
      <c r="A164" s="8" t="s">
        <v>106</v>
      </c>
      <c r="B164" s="15"/>
      <c r="C164" s="15"/>
      <c r="D164" s="13" t="s">
        <v>53</v>
      </c>
      <c r="E164" s="13"/>
      <c r="F164" s="14"/>
      <c r="G164" s="16">
        <f>G166</f>
        <v>73000</v>
      </c>
      <c r="H164" s="16">
        <f>H166</f>
        <v>73000</v>
      </c>
      <c r="I164" s="16"/>
      <c r="J164" s="16"/>
      <c r="K164" s="34"/>
      <c r="L164" s="34"/>
    </row>
    <row r="165" spans="1:12" ht="49.5" customHeight="1">
      <c r="A165" s="8"/>
      <c r="B165" s="8"/>
      <c r="C165" s="8"/>
      <c r="D165" s="13"/>
      <c r="E165" s="13" t="s">
        <v>32</v>
      </c>
      <c r="F165" s="14"/>
      <c r="G165" s="25"/>
      <c r="H165" s="17"/>
      <c r="I165" s="17"/>
      <c r="J165" s="17"/>
      <c r="K165" s="34"/>
      <c r="L165" s="34"/>
    </row>
    <row r="166" spans="1:14" s="49" customFormat="1" ht="49.5" customHeight="1">
      <c r="A166" s="8" t="s">
        <v>286</v>
      </c>
      <c r="B166" s="8" t="s">
        <v>263</v>
      </c>
      <c r="C166" s="8" t="s">
        <v>35</v>
      </c>
      <c r="D166" s="13" t="s">
        <v>264</v>
      </c>
      <c r="E166" s="13"/>
      <c r="F166" s="14"/>
      <c r="G166" s="16">
        <f>H166+I166</f>
        <v>73000</v>
      </c>
      <c r="H166" s="17">
        <v>73000</v>
      </c>
      <c r="I166" s="17"/>
      <c r="J166" s="17"/>
      <c r="K166" s="48"/>
      <c r="L166" s="48"/>
      <c r="N166" s="54"/>
    </row>
    <row r="167" spans="1:14" ht="65.25" customHeight="1">
      <c r="A167" s="8"/>
      <c r="B167" s="15"/>
      <c r="C167" s="15"/>
      <c r="D167" s="13"/>
      <c r="E167" s="19" t="s">
        <v>343</v>
      </c>
      <c r="F167" s="9" t="s">
        <v>210</v>
      </c>
      <c r="G167" s="10">
        <f>H167+I167</f>
        <v>10842415</v>
      </c>
      <c r="H167" s="20">
        <f>H169</f>
        <v>5661855</v>
      </c>
      <c r="I167" s="20">
        <f>I169</f>
        <v>5180560</v>
      </c>
      <c r="J167" s="20">
        <f>J169</f>
        <v>5180560</v>
      </c>
      <c r="K167" s="34"/>
      <c r="L167" s="28"/>
      <c r="N167" s="58"/>
    </row>
    <row r="168" spans="1:12" ht="49.5" customHeight="1">
      <c r="A168" s="8"/>
      <c r="B168" s="15"/>
      <c r="C168" s="15"/>
      <c r="D168" s="13"/>
      <c r="E168" s="13" t="s">
        <v>32</v>
      </c>
      <c r="F168" s="14"/>
      <c r="G168" s="25"/>
      <c r="H168" s="17"/>
      <c r="I168" s="17"/>
      <c r="J168" s="17"/>
      <c r="K168" s="34"/>
      <c r="L168" s="34"/>
    </row>
    <row r="169" spans="1:12" ht="49.5" customHeight="1">
      <c r="A169" s="24" t="s">
        <v>27</v>
      </c>
      <c r="B169" s="15"/>
      <c r="C169" s="15"/>
      <c r="D169" s="19" t="s">
        <v>1</v>
      </c>
      <c r="E169" s="13"/>
      <c r="F169" s="14"/>
      <c r="G169" s="16">
        <f>H169+I169</f>
        <v>10842415</v>
      </c>
      <c r="H169" s="16">
        <f>H170</f>
        <v>5661855</v>
      </c>
      <c r="I169" s="16">
        <f>I170</f>
        <v>5180560</v>
      </c>
      <c r="J169" s="16">
        <f>J170</f>
        <v>5180560</v>
      </c>
      <c r="K169" s="34"/>
      <c r="L169" s="34"/>
    </row>
    <row r="170" spans="1:12" ht="49.5" customHeight="1">
      <c r="A170" s="8" t="s">
        <v>28</v>
      </c>
      <c r="B170" s="15"/>
      <c r="C170" s="15"/>
      <c r="D170" s="13" t="s">
        <v>1</v>
      </c>
      <c r="E170" s="13"/>
      <c r="F170" s="14"/>
      <c r="G170" s="16">
        <f>G172+G173+G174+G175+G176+G177+G178</f>
        <v>10842415</v>
      </c>
      <c r="H170" s="16">
        <f>H172+H173+H174+H175+H176+H177</f>
        <v>5661855</v>
      </c>
      <c r="I170" s="16">
        <f>I172+I173+I174+I175+I176+I177+I178</f>
        <v>5180560</v>
      </c>
      <c r="J170" s="16">
        <f>J172+J173+J174+J175+J176+J177+J178</f>
        <v>5180560</v>
      </c>
      <c r="K170" s="34"/>
      <c r="L170" s="34"/>
    </row>
    <row r="171" spans="1:12" ht="49.5" customHeight="1">
      <c r="A171" s="8"/>
      <c r="B171" s="8"/>
      <c r="C171" s="8"/>
      <c r="D171" s="13"/>
      <c r="E171" s="13" t="s">
        <v>32</v>
      </c>
      <c r="F171" s="14"/>
      <c r="G171" s="25"/>
      <c r="H171" s="17"/>
      <c r="I171" s="17"/>
      <c r="J171" s="17"/>
      <c r="K171" s="34"/>
      <c r="L171" s="34"/>
    </row>
    <row r="172" spans="1:12" ht="49.5" customHeight="1">
      <c r="A172" s="8" t="s">
        <v>245</v>
      </c>
      <c r="B172" s="8" t="s">
        <v>246</v>
      </c>
      <c r="C172" s="8" t="s">
        <v>5</v>
      </c>
      <c r="D172" s="13" t="s">
        <v>258</v>
      </c>
      <c r="E172" s="13"/>
      <c r="F172" s="14"/>
      <c r="G172" s="16">
        <f>H172+I172</f>
        <v>1008000</v>
      </c>
      <c r="H172" s="17"/>
      <c r="I172" s="17">
        <v>1008000</v>
      </c>
      <c r="J172" s="17">
        <f>I172</f>
        <v>1008000</v>
      </c>
      <c r="K172" s="34"/>
      <c r="L172" s="34"/>
    </row>
    <row r="173" spans="1:12" ht="49.5" customHeight="1">
      <c r="A173" s="8" t="s">
        <v>79</v>
      </c>
      <c r="B173" s="8" t="s">
        <v>80</v>
      </c>
      <c r="C173" s="8" t="s">
        <v>11</v>
      </c>
      <c r="D173" s="13" t="s">
        <v>112</v>
      </c>
      <c r="E173" s="13"/>
      <c r="F173" s="14"/>
      <c r="G173" s="16">
        <f>H173+I173</f>
        <v>4459565</v>
      </c>
      <c r="H173" s="17">
        <v>4459565</v>
      </c>
      <c r="I173" s="17"/>
      <c r="J173" s="17"/>
      <c r="K173" s="34"/>
      <c r="L173" s="34"/>
    </row>
    <row r="174" spans="1:12" ht="49.5" customHeight="1">
      <c r="A174" s="8" t="s">
        <v>161</v>
      </c>
      <c r="B174" s="8" t="s">
        <v>162</v>
      </c>
      <c r="C174" s="8" t="s">
        <v>163</v>
      </c>
      <c r="D174" s="13" t="s">
        <v>168</v>
      </c>
      <c r="E174" s="13"/>
      <c r="F174" s="14"/>
      <c r="G174" s="16">
        <f>H174+I174</f>
        <v>77600</v>
      </c>
      <c r="H174" s="17">
        <v>5040</v>
      </c>
      <c r="I174" s="17">
        <v>72560</v>
      </c>
      <c r="J174" s="17">
        <v>72560</v>
      </c>
      <c r="K174" s="34"/>
      <c r="L174" s="34"/>
    </row>
    <row r="175" spans="1:12" ht="49.5" customHeight="1">
      <c r="A175" s="8" t="s">
        <v>173</v>
      </c>
      <c r="B175" s="8" t="s">
        <v>174</v>
      </c>
      <c r="C175" s="99" t="s">
        <v>163</v>
      </c>
      <c r="D175" s="100" t="s">
        <v>206</v>
      </c>
      <c r="E175" s="13"/>
      <c r="F175" s="14"/>
      <c r="G175" s="16">
        <f>H175</f>
        <v>7050</v>
      </c>
      <c r="H175" s="17">
        <v>7050</v>
      </c>
      <c r="I175" s="17"/>
      <c r="J175" s="17"/>
      <c r="K175" s="34"/>
      <c r="L175" s="34"/>
    </row>
    <row r="176" spans="1:12" ht="78" customHeight="1">
      <c r="A176" s="8" t="s">
        <v>113</v>
      </c>
      <c r="B176" s="8" t="s">
        <v>114</v>
      </c>
      <c r="C176" s="8" t="s">
        <v>115</v>
      </c>
      <c r="D176" s="13" t="s">
        <v>116</v>
      </c>
      <c r="E176" s="13"/>
      <c r="F176" s="16"/>
      <c r="G176" s="16">
        <f>H176+I176</f>
        <v>3933300</v>
      </c>
      <c r="H176" s="17">
        <f>8400+324900</f>
        <v>333300</v>
      </c>
      <c r="I176" s="17">
        <f>3000000+600000</f>
        <v>3600000</v>
      </c>
      <c r="J176" s="17">
        <f>I176</f>
        <v>3600000</v>
      </c>
      <c r="K176" s="34"/>
      <c r="L176" s="34"/>
    </row>
    <row r="177" spans="1:12" ht="49.5" customHeight="1">
      <c r="A177" s="8" t="s">
        <v>139</v>
      </c>
      <c r="B177" s="8" t="s">
        <v>140</v>
      </c>
      <c r="C177" s="8" t="s">
        <v>108</v>
      </c>
      <c r="D177" s="13" t="s">
        <v>141</v>
      </c>
      <c r="E177" s="13"/>
      <c r="F177" s="14"/>
      <c r="G177" s="16">
        <f>H177+I177</f>
        <v>856900</v>
      </c>
      <c r="H177" s="17">
        <v>856900</v>
      </c>
      <c r="I177" s="17"/>
      <c r="J177" s="17"/>
      <c r="K177" s="34"/>
      <c r="L177" s="34"/>
    </row>
    <row r="178" spans="1:12" ht="49.5" customHeight="1">
      <c r="A178" s="8" t="s">
        <v>319</v>
      </c>
      <c r="B178" s="8" t="s">
        <v>320</v>
      </c>
      <c r="C178" s="8" t="s">
        <v>15</v>
      </c>
      <c r="D178" s="78" t="s">
        <v>321</v>
      </c>
      <c r="E178" s="13"/>
      <c r="F178" s="14"/>
      <c r="G178" s="16">
        <f>I178</f>
        <v>500000</v>
      </c>
      <c r="H178" s="17"/>
      <c r="I178" s="17">
        <v>500000</v>
      </c>
      <c r="J178" s="17">
        <f>I178</f>
        <v>500000</v>
      </c>
      <c r="K178" s="34"/>
      <c r="L178" s="34"/>
    </row>
    <row r="179" spans="1:12" ht="66.75" customHeight="1">
      <c r="A179" s="8"/>
      <c r="B179" s="15"/>
      <c r="C179" s="15"/>
      <c r="D179" s="13"/>
      <c r="E179" s="19" t="s">
        <v>344</v>
      </c>
      <c r="F179" s="9" t="s">
        <v>270</v>
      </c>
      <c r="G179" s="10">
        <f>H179+I179</f>
        <v>2191860</v>
      </c>
      <c r="H179" s="10">
        <f>H181</f>
        <v>1346660</v>
      </c>
      <c r="I179" s="10">
        <f>I181</f>
        <v>845200</v>
      </c>
      <c r="J179" s="10">
        <f>J181</f>
        <v>550000</v>
      </c>
      <c r="K179" s="34"/>
      <c r="L179" s="34"/>
    </row>
    <row r="180" spans="1:12" ht="61.5" customHeight="1">
      <c r="A180" s="24" t="s">
        <v>26</v>
      </c>
      <c r="B180" s="11"/>
      <c r="C180" s="11"/>
      <c r="D180" s="19" t="s">
        <v>154</v>
      </c>
      <c r="E180" s="19"/>
      <c r="F180" s="9"/>
      <c r="G180" s="16">
        <f>G181</f>
        <v>2191860</v>
      </c>
      <c r="H180" s="16">
        <f>H181</f>
        <v>1346660</v>
      </c>
      <c r="I180" s="16">
        <f>I181</f>
        <v>845200</v>
      </c>
      <c r="J180" s="16">
        <f>J181</f>
        <v>550000</v>
      </c>
      <c r="K180" s="34"/>
      <c r="L180" s="34"/>
    </row>
    <row r="181" spans="1:12" ht="49.5" customHeight="1">
      <c r="A181" s="8" t="s">
        <v>29</v>
      </c>
      <c r="B181" s="15"/>
      <c r="C181" s="15"/>
      <c r="D181" s="13" t="s">
        <v>154</v>
      </c>
      <c r="E181" s="13"/>
      <c r="F181" s="14"/>
      <c r="G181" s="16">
        <f>SUM(G183:G193)</f>
        <v>2191860</v>
      </c>
      <c r="H181" s="16">
        <f>SUM(H183:H193)</f>
        <v>1346660</v>
      </c>
      <c r="I181" s="16">
        <f>SUM(I183:I193)</f>
        <v>845200</v>
      </c>
      <c r="J181" s="16">
        <f>SUM(J183:J193)</f>
        <v>550000</v>
      </c>
      <c r="K181" s="16" t="e">
        <f>#REF!+K183+K184+K186+K187+K188+K191+#REF!</f>
        <v>#REF!</v>
      </c>
      <c r="L181" s="16" t="e">
        <f>#REF!+L183+L184+L186+L187+L188+L191+#REF!</f>
        <v>#REF!</v>
      </c>
    </row>
    <row r="182" spans="1:12" ht="49.5" customHeight="1">
      <c r="A182" s="8"/>
      <c r="B182" s="8"/>
      <c r="C182" s="8"/>
      <c r="D182" s="13"/>
      <c r="E182" s="13" t="s">
        <v>32</v>
      </c>
      <c r="F182" s="14"/>
      <c r="G182" s="114"/>
      <c r="H182" s="89"/>
      <c r="I182" s="89"/>
      <c r="J182" s="89"/>
      <c r="K182" s="34"/>
      <c r="L182" s="34"/>
    </row>
    <row r="183" spans="1:12" ht="49.5" customHeight="1">
      <c r="A183" s="8" t="s">
        <v>67</v>
      </c>
      <c r="B183" s="79">
        <v>3123</v>
      </c>
      <c r="C183" s="79">
        <v>1040</v>
      </c>
      <c r="D183" s="13" t="s">
        <v>66</v>
      </c>
      <c r="E183" s="19"/>
      <c r="F183" s="9"/>
      <c r="G183" s="16">
        <f aca="true" t="shared" si="6" ref="G183:G188">H183</f>
        <v>22300</v>
      </c>
      <c r="H183" s="17">
        <v>22300</v>
      </c>
      <c r="I183" s="17"/>
      <c r="J183" s="17"/>
      <c r="K183" s="34"/>
      <c r="L183" s="34"/>
    </row>
    <row r="184" spans="1:12" ht="93.75" customHeight="1">
      <c r="A184" s="8" t="s">
        <v>68</v>
      </c>
      <c r="B184" s="79">
        <v>3131</v>
      </c>
      <c r="C184" s="79">
        <v>1040</v>
      </c>
      <c r="D184" s="13" t="s">
        <v>236</v>
      </c>
      <c r="E184" s="19"/>
      <c r="F184" s="9"/>
      <c r="G184" s="16">
        <f t="shared" si="6"/>
        <v>619942</v>
      </c>
      <c r="H184" s="17">
        <f>569942+50000</f>
        <v>619942</v>
      </c>
      <c r="I184" s="17"/>
      <c r="J184" s="17"/>
      <c r="K184" s="34"/>
      <c r="L184" s="34"/>
    </row>
    <row r="185" spans="1:12" ht="49.5" customHeight="1">
      <c r="A185" s="8" t="s">
        <v>268</v>
      </c>
      <c r="B185" s="79">
        <v>3133</v>
      </c>
      <c r="C185" s="79">
        <v>1040</v>
      </c>
      <c r="D185" s="13" t="s">
        <v>269</v>
      </c>
      <c r="E185" s="19"/>
      <c r="F185" s="9"/>
      <c r="G185" s="16">
        <f t="shared" si="6"/>
        <v>149000</v>
      </c>
      <c r="H185" s="17">
        <f>84000+65000</f>
        <v>149000</v>
      </c>
      <c r="I185" s="17"/>
      <c r="J185" s="17"/>
      <c r="K185" s="34"/>
      <c r="L185" s="34"/>
    </row>
    <row r="186" spans="1:12" ht="64.5" customHeight="1">
      <c r="A186" s="8">
        <v>1115011</v>
      </c>
      <c r="B186" s="8" t="s">
        <v>37</v>
      </c>
      <c r="C186" s="8" t="s">
        <v>8</v>
      </c>
      <c r="D186" s="13" t="s">
        <v>38</v>
      </c>
      <c r="E186" s="19"/>
      <c r="F186" s="9"/>
      <c r="G186" s="16">
        <f t="shared" si="6"/>
        <v>98460</v>
      </c>
      <c r="H186" s="17">
        <v>98460</v>
      </c>
      <c r="I186" s="17"/>
      <c r="J186" s="17"/>
      <c r="K186" s="34"/>
      <c r="L186" s="34"/>
    </row>
    <row r="187" spans="1:12" ht="64.5" customHeight="1">
      <c r="A187" s="8">
        <v>1115012</v>
      </c>
      <c r="B187" s="8" t="s">
        <v>39</v>
      </c>
      <c r="C187" s="8" t="s">
        <v>8</v>
      </c>
      <c r="D187" s="13" t="s">
        <v>40</v>
      </c>
      <c r="E187" s="19"/>
      <c r="F187" s="9"/>
      <c r="G187" s="16">
        <f t="shared" si="6"/>
        <v>88336</v>
      </c>
      <c r="H187" s="17">
        <v>88336</v>
      </c>
      <c r="I187" s="17"/>
      <c r="J187" s="17"/>
      <c r="K187" s="34"/>
      <c r="L187" s="34"/>
    </row>
    <row r="188" spans="1:12" ht="62.25" customHeight="1">
      <c r="A188" s="8" t="s">
        <v>41</v>
      </c>
      <c r="B188" s="8" t="s">
        <v>42</v>
      </c>
      <c r="C188" s="8" t="s">
        <v>8</v>
      </c>
      <c r="D188" s="13" t="s">
        <v>146</v>
      </c>
      <c r="E188" s="19"/>
      <c r="F188" s="9"/>
      <c r="G188" s="16">
        <f t="shared" si="6"/>
        <v>22850</v>
      </c>
      <c r="H188" s="17">
        <v>22850</v>
      </c>
      <c r="I188" s="17"/>
      <c r="J188" s="17"/>
      <c r="K188" s="34"/>
      <c r="L188" s="34"/>
    </row>
    <row r="189" spans="1:12" ht="66" customHeight="1">
      <c r="A189" s="8" t="s">
        <v>203</v>
      </c>
      <c r="B189" s="8" t="s">
        <v>204</v>
      </c>
      <c r="C189" s="8" t="s">
        <v>8</v>
      </c>
      <c r="D189" s="13" t="s">
        <v>205</v>
      </c>
      <c r="E189" s="19"/>
      <c r="F189" s="9"/>
      <c r="G189" s="16">
        <f>H189+I189</f>
        <v>11480</v>
      </c>
      <c r="H189" s="17">
        <f>16812-5332</f>
        <v>11480</v>
      </c>
      <c r="I189" s="17"/>
      <c r="J189" s="17"/>
      <c r="K189" s="34"/>
      <c r="L189" s="34"/>
    </row>
    <row r="190" spans="1:12" ht="49.5" customHeight="1">
      <c r="A190" s="8" t="s">
        <v>177</v>
      </c>
      <c r="B190" s="8" t="s">
        <v>178</v>
      </c>
      <c r="C190" s="8" t="s">
        <v>8</v>
      </c>
      <c r="D190" s="13" t="s">
        <v>179</v>
      </c>
      <c r="E190" s="19"/>
      <c r="F190" s="9"/>
      <c r="G190" s="16">
        <f>H190+I190</f>
        <v>5332</v>
      </c>
      <c r="H190" s="16">
        <v>5332</v>
      </c>
      <c r="I190" s="17"/>
      <c r="J190" s="17"/>
      <c r="K190" s="34"/>
      <c r="L190" s="34"/>
    </row>
    <row r="191" spans="1:12" ht="82.5" customHeight="1">
      <c r="A191" s="8" t="s">
        <v>43</v>
      </c>
      <c r="B191" s="8" t="s">
        <v>44</v>
      </c>
      <c r="C191" s="8" t="s">
        <v>8</v>
      </c>
      <c r="D191" s="13" t="s">
        <v>45</v>
      </c>
      <c r="E191" s="19"/>
      <c r="F191" s="9"/>
      <c r="G191" s="16">
        <f>H191</f>
        <v>328960</v>
      </c>
      <c r="H191" s="17">
        <f>200960+40000+88000</f>
        <v>328960</v>
      </c>
      <c r="I191" s="17"/>
      <c r="J191" s="17"/>
      <c r="K191" s="34"/>
      <c r="L191" s="34"/>
    </row>
    <row r="192" spans="1:12" ht="182.25" customHeight="1">
      <c r="A192" s="8" t="s">
        <v>145</v>
      </c>
      <c r="B192" s="8" t="s">
        <v>143</v>
      </c>
      <c r="C192" s="8" t="s">
        <v>12</v>
      </c>
      <c r="D192" s="13" t="s">
        <v>153</v>
      </c>
      <c r="E192" s="13"/>
      <c r="F192" s="14"/>
      <c r="G192" s="16">
        <f>H192+I192</f>
        <v>295200</v>
      </c>
      <c r="H192" s="17"/>
      <c r="I192" s="17">
        <v>295200</v>
      </c>
      <c r="J192" s="17"/>
      <c r="K192" s="34"/>
      <c r="L192" s="34"/>
    </row>
    <row r="193" spans="1:12" ht="63" customHeight="1">
      <c r="A193" s="8" t="s">
        <v>311</v>
      </c>
      <c r="B193" s="8" t="s">
        <v>97</v>
      </c>
      <c r="C193" s="8" t="s">
        <v>19</v>
      </c>
      <c r="D193" s="13" t="s">
        <v>312</v>
      </c>
      <c r="E193" s="13"/>
      <c r="F193" s="14"/>
      <c r="G193" s="16">
        <f>H193+I193</f>
        <v>550000</v>
      </c>
      <c r="H193" s="17"/>
      <c r="I193" s="17">
        <f>J193</f>
        <v>550000</v>
      </c>
      <c r="J193" s="17">
        <v>550000</v>
      </c>
      <c r="K193" s="34"/>
      <c r="L193" s="34"/>
    </row>
    <row r="194" spans="1:12" ht="126" customHeight="1">
      <c r="A194" s="8"/>
      <c r="B194" s="15"/>
      <c r="C194" s="15"/>
      <c r="D194" s="13"/>
      <c r="E194" s="19" t="s">
        <v>345</v>
      </c>
      <c r="F194" s="9" t="s">
        <v>223</v>
      </c>
      <c r="G194" s="91">
        <f>H194+I194</f>
        <v>125085461.77</v>
      </c>
      <c r="H194" s="91">
        <f>H195</f>
        <v>102175130.02</v>
      </c>
      <c r="I194" s="91">
        <f>I195</f>
        <v>22910331.75</v>
      </c>
      <c r="J194" s="10">
        <f>J195</f>
        <v>21298465</v>
      </c>
      <c r="K194" s="34"/>
      <c r="L194" s="35"/>
    </row>
    <row r="195" spans="1:12" ht="93.75" customHeight="1">
      <c r="A195" s="24" t="s">
        <v>88</v>
      </c>
      <c r="B195" s="15"/>
      <c r="C195" s="15"/>
      <c r="D195" s="19" t="s">
        <v>52</v>
      </c>
      <c r="E195" s="69" t="s">
        <v>2</v>
      </c>
      <c r="F195" s="14"/>
      <c r="G195" s="90">
        <f aca="true" t="shared" si="7" ref="G195:L195">G196</f>
        <v>125085461.77</v>
      </c>
      <c r="H195" s="90">
        <f t="shared" si="7"/>
        <v>102175130.02</v>
      </c>
      <c r="I195" s="90">
        <f t="shared" si="7"/>
        <v>22910331.75</v>
      </c>
      <c r="J195" s="16">
        <f t="shared" si="7"/>
        <v>21298465</v>
      </c>
      <c r="K195" s="16">
        <f t="shared" si="7"/>
        <v>0</v>
      </c>
      <c r="L195" s="16">
        <f t="shared" si="7"/>
        <v>0</v>
      </c>
    </row>
    <row r="196" spans="1:13" ht="77.25" customHeight="1">
      <c r="A196" s="8" t="s">
        <v>105</v>
      </c>
      <c r="B196" s="15"/>
      <c r="C196" s="15"/>
      <c r="D196" s="13" t="s">
        <v>52</v>
      </c>
      <c r="E196" s="69"/>
      <c r="F196" s="14"/>
      <c r="G196" s="90">
        <f>H196+I196</f>
        <v>125085461.77</v>
      </c>
      <c r="H196" s="89">
        <f>H198+H199+H200+H201+H202+H203+H204+H205+H206+H207+H208</f>
        <v>102175130.02</v>
      </c>
      <c r="I196" s="89">
        <f>I198+I199++I201+I202+I203+I204+I205+I206+I207+I208</f>
        <v>22910331.75</v>
      </c>
      <c r="J196" s="17">
        <f>J198+J199++J201+J202+J203+J204+J205+J206+J207+J208</f>
        <v>21298465</v>
      </c>
      <c r="K196" s="34"/>
      <c r="L196" s="34"/>
      <c r="M196" s="59"/>
    </row>
    <row r="197" spans="1:12" ht="49.5" customHeight="1">
      <c r="A197" s="8"/>
      <c r="B197" s="15"/>
      <c r="C197" s="15"/>
      <c r="D197" s="13"/>
      <c r="E197" s="13" t="s">
        <v>32</v>
      </c>
      <c r="F197" s="14"/>
      <c r="G197" s="90"/>
      <c r="H197" s="89"/>
      <c r="I197" s="89"/>
      <c r="J197" s="89"/>
      <c r="K197" s="34"/>
      <c r="L197" s="34"/>
    </row>
    <row r="198" spans="1:12" ht="49.5" customHeight="1">
      <c r="A198" s="8" t="s">
        <v>176</v>
      </c>
      <c r="B198" s="8" t="s">
        <v>175</v>
      </c>
      <c r="C198" s="79">
        <v>1090</v>
      </c>
      <c r="D198" s="13" t="s">
        <v>150</v>
      </c>
      <c r="E198" s="13"/>
      <c r="F198" s="14"/>
      <c r="G198" s="16">
        <f>H198+I198</f>
        <v>48668</v>
      </c>
      <c r="H198" s="17">
        <v>48668</v>
      </c>
      <c r="I198" s="17"/>
      <c r="J198" s="17"/>
      <c r="K198" s="34"/>
      <c r="L198" s="34"/>
    </row>
    <row r="199" spans="1:12" ht="49.5" customHeight="1">
      <c r="A199" s="8" t="s">
        <v>217</v>
      </c>
      <c r="B199" s="8" t="s">
        <v>89</v>
      </c>
      <c r="C199" s="8" t="s">
        <v>13</v>
      </c>
      <c r="D199" s="13" t="s">
        <v>123</v>
      </c>
      <c r="E199" s="69" t="s">
        <v>2</v>
      </c>
      <c r="F199" s="14"/>
      <c r="G199" s="16">
        <f aca="true" t="shared" si="8" ref="G199:G208">H199+I199</f>
        <v>199000</v>
      </c>
      <c r="H199" s="17">
        <v>199000</v>
      </c>
      <c r="I199" s="17"/>
      <c r="J199" s="17"/>
      <c r="K199" s="28"/>
      <c r="L199" s="34"/>
    </row>
    <row r="200" spans="1:12" ht="72.75" customHeight="1">
      <c r="A200" s="8" t="s">
        <v>300</v>
      </c>
      <c r="B200" s="8" t="s">
        <v>301</v>
      </c>
      <c r="C200" s="8" t="s">
        <v>14</v>
      </c>
      <c r="D200" s="13" t="s">
        <v>302</v>
      </c>
      <c r="E200" s="69"/>
      <c r="F200" s="14"/>
      <c r="G200" s="16">
        <f t="shared" si="8"/>
        <v>40000</v>
      </c>
      <c r="H200" s="17">
        <v>40000</v>
      </c>
      <c r="I200" s="17"/>
      <c r="J200" s="17"/>
      <c r="K200" s="28"/>
      <c r="L200" s="34"/>
    </row>
    <row r="201" spans="1:12" ht="93" customHeight="1">
      <c r="A201" s="8" t="s">
        <v>197</v>
      </c>
      <c r="B201" s="8" t="s">
        <v>198</v>
      </c>
      <c r="C201" s="8" t="s">
        <v>14</v>
      </c>
      <c r="D201" s="83" t="s">
        <v>199</v>
      </c>
      <c r="E201" s="69"/>
      <c r="F201" s="14"/>
      <c r="G201" s="16">
        <f t="shared" si="8"/>
        <v>2518789</v>
      </c>
      <c r="H201" s="17">
        <v>2518789</v>
      </c>
      <c r="I201" s="17"/>
      <c r="J201" s="17"/>
      <c r="K201" s="28"/>
      <c r="L201" s="34"/>
    </row>
    <row r="202" spans="1:12" ht="61.5" customHeight="1">
      <c r="A202" s="8" t="s">
        <v>90</v>
      </c>
      <c r="B202" s="8" t="s">
        <v>91</v>
      </c>
      <c r="C202" s="15" t="s">
        <v>14</v>
      </c>
      <c r="D202" s="101" t="s">
        <v>124</v>
      </c>
      <c r="E202" s="77" t="s">
        <v>2</v>
      </c>
      <c r="F202" s="15"/>
      <c r="G202" s="16">
        <f t="shared" si="8"/>
        <v>82920610</v>
      </c>
      <c r="H202" s="17">
        <f>81629610-H213+20000+49000+1000000-96420</f>
        <v>82355190</v>
      </c>
      <c r="I202" s="17">
        <f>320000+100000+49000+96420</f>
        <v>565420</v>
      </c>
      <c r="J202" s="17">
        <f aca="true" t="shared" si="9" ref="J202:J207">I202</f>
        <v>565420</v>
      </c>
      <c r="K202" s="28"/>
      <c r="L202" s="34"/>
    </row>
    <row r="203" spans="1:12" ht="73.5" customHeight="1" hidden="1">
      <c r="A203" s="8" t="s">
        <v>303</v>
      </c>
      <c r="B203" s="8" t="s">
        <v>304</v>
      </c>
      <c r="C203" s="8" t="s">
        <v>13</v>
      </c>
      <c r="D203" s="101" t="s">
        <v>305</v>
      </c>
      <c r="E203" s="77"/>
      <c r="F203" s="15"/>
      <c r="G203" s="16">
        <f t="shared" si="8"/>
        <v>0</v>
      </c>
      <c r="H203" s="17"/>
      <c r="I203" s="17"/>
      <c r="J203" s="17">
        <f t="shared" si="9"/>
        <v>0</v>
      </c>
      <c r="K203" s="28"/>
      <c r="L203" s="34"/>
    </row>
    <row r="204" spans="1:12" ht="60" customHeight="1">
      <c r="A204" s="8" t="s">
        <v>118</v>
      </c>
      <c r="B204" s="8" t="s">
        <v>21</v>
      </c>
      <c r="C204" s="8" t="s">
        <v>15</v>
      </c>
      <c r="D204" s="75" t="s">
        <v>125</v>
      </c>
      <c r="E204" s="77" t="s">
        <v>2</v>
      </c>
      <c r="F204" s="15"/>
      <c r="G204" s="16">
        <f t="shared" si="8"/>
        <v>7448077</v>
      </c>
      <c r="H204" s="17"/>
      <c r="I204" s="17">
        <f>7243291-1500000+169686+30000+3000000-1000000-494900</f>
        <v>7448077</v>
      </c>
      <c r="J204" s="17">
        <f t="shared" si="9"/>
        <v>7448077</v>
      </c>
      <c r="K204" s="28"/>
      <c r="L204" s="34"/>
    </row>
    <row r="205" spans="1:12" ht="64.5" customHeight="1">
      <c r="A205" s="8" t="s">
        <v>241</v>
      </c>
      <c r="B205" s="8" t="s">
        <v>242</v>
      </c>
      <c r="C205" s="8" t="s">
        <v>15</v>
      </c>
      <c r="D205" s="75" t="s">
        <v>250</v>
      </c>
      <c r="E205" s="77" t="s">
        <v>2</v>
      </c>
      <c r="F205" s="15"/>
      <c r="G205" s="16">
        <f t="shared" si="8"/>
        <v>4912027</v>
      </c>
      <c r="H205" s="17"/>
      <c r="I205" s="17">
        <f>4131575+280452+1000000-500000</f>
        <v>4912027</v>
      </c>
      <c r="J205" s="17">
        <f t="shared" si="9"/>
        <v>4912027</v>
      </c>
      <c r="K205" s="28"/>
      <c r="L205" s="34"/>
    </row>
    <row r="206" spans="1:12" ht="78.75" customHeight="1">
      <c r="A206" s="8" t="s">
        <v>132</v>
      </c>
      <c r="B206" s="8" t="s">
        <v>131</v>
      </c>
      <c r="C206" s="8" t="s">
        <v>216</v>
      </c>
      <c r="D206" s="13" t="s">
        <v>135</v>
      </c>
      <c r="E206" s="77"/>
      <c r="F206" s="15"/>
      <c r="G206" s="90">
        <f t="shared" si="8"/>
        <v>24286424.02</v>
      </c>
      <c r="H206" s="89">
        <f>13499150+3514333.02</f>
        <v>17013483.02</v>
      </c>
      <c r="I206" s="17">
        <f>6916347+817985+3000000+500000-450000-1501000-30000+2110941-129941-500000-3461391</f>
        <v>7272941</v>
      </c>
      <c r="J206" s="17">
        <f t="shared" si="9"/>
        <v>7272941</v>
      </c>
      <c r="K206" s="34"/>
      <c r="L206" s="34"/>
    </row>
    <row r="207" spans="1:12" ht="49.5" customHeight="1">
      <c r="A207" s="8" t="s">
        <v>273</v>
      </c>
      <c r="B207" s="8" t="s">
        <v>274</v>
      </c>
      <c r="C207" s="8" t="s">
        <v>216</v>
      </c>
      <c r="D207" s="13" t="s">
        <v>285</v>
      </c>
      <c r="E207" s="77"/>
      <c r="F207" s="15"/>
      <c r="G207" s="16">
        <f t="shared" si="8"/>
        <v>1100000</v>
      </c>
      <c r="H207" s="89"/>
      <c r="I207" s="17">
        <v>1100000</v>
      </c>
      <c r="J207" s="17">
        <f t="shared" si="9"/>
        <v>1100000</v>
      </c>
      <c r="K207" s="34"/>
      <c r="L207" s="34"/>
    </row>
    <row r="208" spans="1:12" ht="194.25" customHeight="1">
      <c r="A208" s="8" t="s">
        <v>144</v>
      </c>
      <c r="B208" s="8" t="s">
        <v>143</v>
      </c>
      <c r="C208" s="8" t="s">
        <v>12</v>
      </c>
      <c r="D208" s="13" t="s">
        <v>153</v>
      </c>
      <c r="E208" s="77"/>
      <c r="F208" s="15"/>
      <c r="G208" s="90">
        <f t="shared" si="8"/>
        <v>1611866.75</v>
      </c>
      <c r="H208" s="89"/>
      <c r="I208" s="89">
        <f>1126200+485666.75</f>
        <v>1611866.75</v>
      </c>
      <c r="J208" s="89"/>
      <c r="K208" s="34"/>
      <c r="L208" s="34"/>
    </row>
    <row r="209" spans="1:12" s="49" customFormat="1" ht="108" customHeight="1">
      <c r="A209" s="8"/>
      <c r="B209" s="8"/>
      <c r="C209" s="8"/>
      <c r="D209" s="13"/>
      <c r="E209" s="19" t="s">
        <v>346</v>
      </c>
      <c r="F209" s="9" t="s">
        <v>272</v>
      </c>
      <c r="G209" s="91">
        <f>H209+I209</f>
        <v>2276530.45</v>
      </c>
      <c r="H209" s="10">
        <f>H210</f>
        <v>336000</v>
      </c>
      <c r="I209" s="91">
        <f>I210</f>
        <v>1940530.45</v>
      </c>
      <c r="J209" s="16">
        <f>J211+J212+J213</f>
        <v>966844</v>
      </c>
      <c r="K209" s="48"/>
      <c r="L209" s="48"/>
    </row>
    <row r="210" spans="1:12" s="49" customFormat="1" ht="96.75" customHeight="1">
      <c r="A210" s="24" t="s">
        <v>288</v>
      </c>
      <c r="B210" s="15"/>
      <c r="C210" s="15"/>
      <c r="D210" s="19" t="s">
        <v>52</v>
      </c>
      <c r="E210" s="13"/>
      <c r="F210" s="14"/>
      <c r="G210" s="90">
        <f>G211</f>
        <v>2276530.45</v>
      </c>
      <c r="H210" s="16">
        <f>H211</f>
        <v>336000</v>
      </c>
      <c r="I210" s="90">
        <f>I211</f>
        <v>1940530.45</v>
      </c>
      <c r="J210" s="16">
        <f>J211</f>
        <v>966844</v>
      </c>
      <c r="K210" s="48"/>
      <c r="L210" s="48"/>
    </row>
    <row r="211" spans="1:12" s="49" customFormat="1" ht="61.5" customHeight="1">
      <c r="A211" s="8" t="s">
        <v>105</v>
      </c>
      <c r="B211" s="15"/>
      <c r="C211" s="15"/>
      <c r="D211" s="13" t="s">
        <v>52</v>
      </c>
      <c r="E211" s="13"/>
      <c r="F211" s="14"/>
      <c r="G211" s="90">
        <f>G213+G214+G215+G216</f>
        <v>2276530.45</v>
      </c>
      <c r="H211" s="16">
        <f>H213+H214+H215+H216</f>
        <v>336000</v>
      </c>
      <c r="I211" s="90">
        <f>I213+I214+I215+I216</f>
        <v>1940530.45</v>
      </c>
      <c r="J211" s="16">
        <f>J213+J216+J214</f>
        <v>966844</v>
      </c>
      <c r="K211" s="48"/>
      <c r="L211" s="48"/>
    </row>
    <row r="212" spans="1:12" s="49" customFormat="1" ht="49.5" customHeight="1">
      <c r="A212" s="8"/>
      <c r="B212" s="8"/>
      <c r="C212" s="8"/>
      <c r="D212" s="13"/>
      <c r="E212" s="13" t="s">
        <v>32</v>
      </c>
      <c r="F212" s="9"/>
      <c r="G212" s="90"/>
      <c r="H212" s="89"/>
      <c r="I212" s="89"/>
      <c r="J212" s="89"/>
      <c r="K212" s="48"/>
      <c r="L212" s="48"/>
    </row>
    <row r="213" spans="1:12" s="49" customFormat="1" ht="49.5" customHeight="1">
      <c r="A213" s="8" t="s">
        <v>90</v>
      </c>
      <c r="B213" s="8" t="s">
        <v>91</v>
      </c>
      <c r="C213" s="15" t="s">
        <v>14</v>
      </c>
      <c r="D213" s="77" t="s">
        <v>124</v>
      </c>
      <c r="E213" s="13"/>
      <c r="F213" s="14"/>
      <c r="G213" s="16">
        <f>H213+I213</f>
        <v>247000</v>
      </c>
      <c r="H213" s="17">
        <f>49000+198000</f>
        <v>247000</v>
      </c>
      <c r="I213" s="17"/>
      <c r="J213" s="17"/>
      <c r="K213" s="48"/>
      <c r="L213" s="48"/>
    </row>
    <row r="214" spans="1:12" s="49" customFormat="1" ht="49.5" customHeight="1">
      <c r="A214" s="8" t="s">
        <v>251</v>
      </c>
      <c r="B214" s="8" t="s">
        <v>238</v>
      </c>
      <c r="C214" s="8" t="s">
        <v>239</v>
      </c>
      <c r="D214" s="13" t="s">
        <v>240</v>
      </c>
      <c r="E214" s="13"/>
      <c r="F214" s="14"/>
      <c r="G214" s="16">
        <f>H214+I214</f>
        <v>1006844</v>
      </c>
      <c r="H214" s="17">
        <v>40000</v>
      </c>
      <c r="I214" s="17">
        <f>966844</f>
        <v>966844</v>
      </c>
      <c r="J214" s="17">
        <f>I214</f>
        <v>966844</v>
      </c>
      <c r="K214" s="48"/>
      <c r="L214" s="48"/>
    </row>
    <row r="215" spans="1:12" s="49" customFormat="1" ht="49.5" customHeight="1">
      <c r="A215" s="8" t="s">
        <v>296</v>
      </c>
      <c r="B215" s="8" t="s">
        <v>297</v>
      </c>
      <c r="C215" s="8" t="s">
        <v>298</v>
      </c>
      <c r="D215" s="13" t="s">
        <v>299</v>
      </c>
      <c r="E215" s="13"/>
      <c r="F215" s="14"/>
      <c r="G215" s="16">
        <f>H215+I215</f>
        <v>49000</v>
      </c>
      <c r="H215" s="17">
        <v>49000</v>
      </c>
      <c r="I215" s="17"/>
      <c r="J215" s="17"/>
      <c r="K215" s="48"/>
      <c r="L215" s="48"/>
    </row>
    <row r="216" spans="1:12" s="49" customFormat="1" ht="49.5" customHeight="1">
      <c r="A216" s="8" t="s">
        <v>93</v>
      </c>
      <c r="B216" s="8" t="s">
        <v>92</v>
      </c>
      <c r="C216" s="8" t="s">
        <v>86</v>
      </c>
      <c r="D216" s="13" t="s">
        <v>87</v>
      </c>
      <c r="E216" s="13"/>
      <c r="F216" s="14"/>
      <c r="G216" s="90">
        <f>H216+I216</f>
        <v>973686.45</v>
      </c>
      <c r="H216" s="89"/>
      <c r="I216" s="89">
        <f>655000+60000+258686.45</f>
        <v>973686.45</v>
      </c>
      <c r="J216" s="89"/>
      <c r="K216" s="48"/>
      <c r="L216" s="48"/>
    </row>
    <row r="217" spans="1:12" s="49" customFormat="1" ht="102.75" customHeight="1">
      <c r="A217" s="8"/>
      <c r="B217" s="8"/>
      <c r="C217" s="8"/>
      <c r="D217" s="19"/>
      <c r="E217" s="19" t="s">
        <v>347</v>
      </c>
      <c r="F217" s="9" t="s">
        <v>271</v>
      </c>
      <c r="G217" s="91">
        <f>G218</f>
        <v>1532437.8</v>
      </c>
      <c r="H217" s="91"/>
      <c r="I217" s="91">
        <f>I218</f>
        <v>1532437.8</v>
      </c>
      <c r="J217" s="10">
        <f>J218</f>
        <v>1500000</v>
      </c>
      <c r="K217" s="48"/>
      <c r="L217" s="48"/>
    </row>
    <row r="218" spans="1:12" s="49" customFormat="1" ht="84.75" customHeight="1">
      <c r="A218" s="24" t="s">
        <v>288</v>
      </c>
      <c r="B218" s="8"/>
      <c r="C218" s="8"/>
      <c r="D218" s="19" t="s">
        <v>52</v>
      </c>
      <c r="E218" s="13"/>
      <c r="F218" s="14"/>
      <c r="G218" s="90">
        <f>G219</f>
        <v>1532437.8</v>
      </c>
      <c r="H218" s="89"/>
      <c r="I218" s="89">
        <f>I219</f>
        <v>1532437.8</v>
      </c>
      <c r="J218" s="17">
        <f>J219</f>
        <v>1500000</v>
      </c>
      <c r="K218" s="48"/>
      <c r="L218" s="48"/>
    </row>
    <row r="219" spans="1:12" s="49" customFormat="1" ht="65.25" customHeight="1">
      <c r="A219" s="8" t="s">
        <v>105</v>
      </c>
      <c r="B219" s="8"/>
      <c r="C219" s="8"/>
      <c r="D219" s="13" t="s">
        <v>52</v>
      </c>
      <c r="E219" s="13"/>
      <c r="F219" s="14"/>
      <c r="G219" s="90">
        <f>H219+I219</f>
        <v>1532437.8</v>
      </c>
      <c r="H219" s="89"/>
      <c r="I219" s="89">
        <f>I221+I222</f>
        <v>1532437.8</v>
      </c>
      <c r="J219" s="17">
        <f>J221</f>
        <v>1500000</v>
      </c>
      <c r="K219" s="48"/>
      <c r="L219" s="48"/>
    </row>
    <row r="220" spans="1:12" s="49" customFormat="1" ht="49.5" customHeight="1">
      <c r="A220" s="8"/>
      <c r="B220" s="8"/>
      <c r="C220" s="8"/>
      <c r="D220" s="13"/>
      <c r="E220" s="69" t="s">
        <v>32</v>
      </c>
      <c r="F220" s="14"/>
      <c r="G220" s="90"/>
      <c r="H220" s="89"/>
      <c r="I220" s="89"/>
      <c r="J220" s="89"/>
      <c r="K220" s="48"/>
      <c r="L220" s="48"/>
    </row>
    <row r="221" spans="1:12" s="49" customFormat="1" ht="49.5" customHeight="1">
      <c r="A221" s="8" t="s">
        <v>118</v>
      </c>
      <c r="B221" s="8" t="s">
        <v>21</v>
      </c>
      <c r="C221" s="8" t="s">
        <v>15</v>
      </c>
      <c r="D221" s="75" t="s">
        <v>125</v>
      </c>
      <c r="E221" s="69"/>
      <c r="F221" s="14"/>
      <c r="G221" s="16">
        <f>H221+I221</f>
        <v>1500000</v>
      </c>
      <c r="H221" s="17"/>
      <c r="I221" s="17">
        <v>1500000</v>
      </c>
      <c r="J221" s="17">
        <f>I221</f>
        <v>1500000</v>
      </c>
      <c r="K221" s="48"/>
      <c r="L221" s="48"/>
    </row>
    <row r="222" spans="1:12" s="49" customFormat="1" ht="189.75" customHeight="1">
      <c r="A222" s="8" t="s">
        <v>144</v>
      </c>
      <c r="B222" s="8" t="s">
        <v>143</v>
      </c>
      <c r="C222" s="8" t="s">
        <v>12</v>
      </c>
      <c r="D222" s="13" t="s">
        <v>153</v>
      </c>
      <c r="E222" s="69"/>
      <c r="F222" s="14"/>
      <c r="G222" s="90">
        <f>H222+I222</f>
        <v>32437.8</v>
      </c>
      <c r="H222" s="89"/>
      <c r="I222" s="89">
        <v>32437.8</v>
      </c>
      <c r="J222" s="89"/>
      <c r="K222" s="48"/>
      <c r="L222" s="48"/>
    </row>
    <row r="223" spans="1:12" s="49" customFormat="1" ht="138" customHeight="1">
      <c r="A223" s="8"/>
      <c r="B223" s="8"/>
      <c r="C223" s="8"/>
      <c r="D223" s="13"/>
      <c r="E223" s="19" t="s">
        <v>348</v>
      </c>
      <c r="F223" s="9" t="s">
        <v>180</v>
      </c>
      <c r="G223" s="10">
        <f>H223+I223</f>
        <v>125000</v>
      </c>
      <c r="H223" s="20">
        <f>H224</f>
        <v>125000</v>
      </c>
      <c r="I223" s="113"/>
      <c r="J223" s="89"/>
      <c r="K223" s="48"/>
      <c r="L223" s="48"/>
    </row>
    <row r="224" spans="1:12" s="49" customFormat="1" ht="72" customHeight="1">
      <c r="A224" s="24" t="s">
        <v>288</v>
      </c>
      <c r="B224" s="15"/>
      <c r="C224" s="15"/>
      <c r="D224" s="19" t="s">
        <v>52</v>
      </c>
      <c r="E224" s="13"/>
      <c r="F224" s="14"/>
      <c r="G224" s="16">
        <f>H224+I224</f>
        <v>125000</v>
      </c>
      <c r="H224" s="17">
        <f>H225</f>
        <v>125000</v>
      </c>
      <c r="I224" s="89"/>
      <c r="J224" s="89"/>
      <c r="K224" s="48"/>
      <c r="L224" s="48"/>
    </row>
    <row r="225" spans="1:12" s="49" customFormat="1" ht="72" customHeight="1">
      <c r="A225" s="8" t="s">
        <v>105</v>
      </c>
      <c r="B225" s="15"/>
      <c r="C225" s="15"/>
      <c r="D225" s="13" t="s">
        <v>52</v>
      </c>
      <c r="E225" s="13"/>
      <c r="F225" s="14"/>
      <c r="G225" s="16">
        <f>G227</f>
        <v>125000</v>
      </c>
      <c r="H225" s="17">
        <f>H227</f>
        <v>125000</v>
      </c>
      <c r="I225" s="89"/>
      <c r="J225" s="89"/>
      <c r="K225" s="48"/>
      <c r="L225" s="48"/>
    </row>
    <row r="226" spans="1:12" s="49" customFormat="1" ht="49.5" customHeight="1">
      <c r="A226" s="8"/>
      <c r="B226" s="8"/>
      <c r="C226" s="8"/>
      <c r="D226" s="13"/>
      <c r="E226" s="13" t="s">
        <v>32</v>
      </c>
      <c r="F226" s="14"/>
      <c r="G226" s="25"/>
      <c r="H226" s="17"/>
      <c r="I226" s="89"/>
      <c r="J226" s="89"/>
      <c r="K226" s="48"/>
      <c r="L226" s="48"/>
    </row>
    <row r="227" spans="1:12" s="49" customFormat="1" ht="49.5" customHeight="1">
      <c r="A227" s="8" t="s">
        <v>207</v>
      </c>
      <c r="B227" s="8" t="s">
        <v>128</v>
      </c>
      <c r="C227" s="8" t="s">
        <v>129</v>
      </c>
      <c r="D227" s="13" t="s">
        <v>130</v>
      </c>
      <c r="E227" s="69"/>
      <c r="F227" s="14"/>
      <c r="G227" s="16">
        <f>H227+I227</f>
        <v>125000</v>
      </c>
      <c r="H227" s="17">
        <v>125000</v>
      </c>
      <c r="I227" s="89"/>
      <c r="J227" s="89"/>
      <c r="K227" s="48"/>
      <c r="L227" s="48"/>
    </row>
    <row r="228" spans="1:12" s="49" customFormat="1" ht="120" customHeight="1">
      <c r="A228" s="8"/>
      <c r="B228" s="8"/>
      <c r="C228" s="8"/>
      <c r="D228" s="13"/>
      <c r="E228" s="87" t="s">
        <v>326</v>
      </c>
      <c r="F228" s="9" t="s">
        <v>283</v>
      </c>
      <c r="G228" s="10">
        <f>G229</f>
        <v>125000</v>
      </c>
      <c r="H228" s="16">
        <f>H229</f>
        <v>125000</v>
      </c>
      <c r="I228" s="113"/>
      <c r="J228" s="113"/>
      <c r="K228" s="48"/>
      <c r="L228" s="48"/>
    </row>
    <row r="229" spans="1:12" s="49" customFormat="1" ht="73.5" customHeight="1">
      <c r="A229" s="24" t="s">
        <v>88</v>
      </c>
      <c r="B229" s="15"/>
      <c r="C229" s="15"/>
      <c r="D229" s="19" t="s">
        <v>52</v>
      </c>
      <c r="E229" s="69"/>
      <c r="F229" s="14"/>
      <c r="G229" s="16">
        <f>G230</f>
        <v>125000</v>
      </c>
      <c r="H229" s="16">
        <f>H230</f>
        <v>125000</v>
      </c>
      <c r="I229" s="89"/>
      <c r="J229" s="89"/>
      <c r="K229" s="48"/>
      <c r="L229" s="48"/>
    </row>
    <row r="230" spans="1:12" s="49" customFormat="1" ht="68.25" customHeight="1">
      <c r="A230" s="8" t="s">
        <v>105</v>
      </c>
      <c r="B230" s="15"/>
      <c r="C230" s="15"/>
      <c r="D230" s="13" t="s">
        <v>52</v>
      </c>
      <c r="E230" s="69"/>
      <c r="F230" s="14"/>
      <c r="G230" s="16">
        <f>H230+I230</f>
        <v>125000</v>
      </c>
      <c r="H230" s="16">
        <v>125000</v>
      </c>
      <c r="I230" s="89"/>
      <c r="J230" s="89"/>
      <c r="K230" s="48"/>
      <c r="L230" s="48"/>
    </row>
    <row r="231" spans="1:12" s="49" customFormat="1" ht="49.5" customHeight="1">
      <c r="A231" s="8"/>
      <c r="B231" s="8"/>
      <c r="C231" s="8"/>
      <c r="D231" s="13"/>
      <c r="E231" s="69" t="s">
        <v>32</v>
      </c>
      <c r="F231" s="14"/>
      <c r="G231" s="16"/>
      <c r="H231" s="17"/>
      <c r="I231" s="89"/>
      <c r="J231" s="89"/>
      <c r="K231" s="48"/>
      <c r="L231" s="48"/>
    </row>
    <row r="232" spans="1:12" s="49" customFormat="1" ht="49.5" customHeight="1">
      <c r="A232" s="8" t="s">
        <v>207</v>
      </c>
      <c r="B232" s="8" t="s">
        <v>128</v>
      </c>
      <c r="C232" s="8" t="s">
        <v>129</v>
      </c>
      <c r="D232" s="13" t="s">
        <v>130</v>
      </c>
      <c r="E232" s="69"/>
      <c r="F232" s="14"/>
      <c r="G232" s="16">
        <f>H232+I232</f>
        <v>125000</v>
      </c>
      <c r="H232" s="17">
        <v>125000</v>
      </c>
      <c r="I232" s="89"/>
      <c r="J232" s="89"/>
      <c r="K232" s="48"/>
      <c r="L232" s="48"/>
    </row>
    <row r="233" spans="1:12" s="61" customFormat="1" ht="106.5" customHeight="1">
      <c r="A233" s="8"/>
      <c r="B233" s="8"/>
      <c r="C233" s="8"/>
      <c r="D233" s="13"/>
      <c r="E233" s="19" t="s">
        <v>349</v>
      </c>
      <c r="F233" s="9" t="s">
        <v>201</v>
      </c>
      <c r="G233" s="10">
        <f>H233+I233</f>
        <v>50085872</v>
      </c>
      <c r="H233" s="10">
        <f>H234</f>
        <v>2985586</v>
      </c>
      <c r="I233" s="10">
        <f>I234</f>
        <v>47100286</v>
      </c>
      <c r="J233" s="10">
        <f>J234</f>
        <v>47100286</v>
      </c>
      <c r="K233" s="60"/>
      <c r="L233" s="60"/>
    </row>
    <row r="234" spans="1:12" s="49" customFormat="1" ht="62.25" customHeight="1">
      <c r="A234" s="24" t="s">
        <v>88</v>
      </c>
      <c r="B234" s="15"/>
      <c r="C234" s="15"/>
      <c r="D234" s="19" t="s">
        <v>52</v>
      </c>
      <c r="E234" s="69"/>
      <c r="F234" s="14"/>
      <c r="G234" s="16">
        <f>H234+I234</f>
        <v>50085872</v>
      </c>
      <c r="H234" s="16">
        <f>H237+H238</f>
        <v>2985586</v>
      </c>
      <c r="I234" s="16">
        <f>I237+I238</f>
        <v>47100286</v>
      </c>
      <c r="J234" s="16">
        <f>J237+J238</f>
        <v>47100286</v>
      </c>
      <c r="K234" s="48"/>
      <c r="L234" s="48"/>
    </row>
    <row r="235" spans="1:12" s="49" customFormat="1" ht="70.5" customHeight="1">
      <c r="A235" s="8" t="s">
        <v>105</v>
      </c>
      <c r="B235" s="15"/>
      <c r="C235" s="15"/>
      <c r="D235" s="13" t="s">
        <v>52</v>
      </c>
      <c r="E235" s="69"/>
      <c r="F235" s="14"/>
      <c r="G235" s="16">
        <f>G237+G238</f>
        <v>50085872</v>
      </c>
      <c r="H235" s="16">
        <f>H237+H238</f>
        <v>2985586</v>
      </c>
      <c r="I235" s="16">
        <f>I237+I238</f>
        <v>47100286</v>
      </c>
      <c r="J235" s="16">
        <f>J237+J238</f>
        <v>47100286</v>
      </c>
      <c r="K235" s="48"/>
      <c r="L235" s="48"/>
    </row>
    <row r="236" spans="1:12" s="61" customFormat="1" ht="49.5" customHeight="1">
      <c r="A236" s="8"/>
      <c r="B236" s="8"/>
      <c r="C236" s="8"/>
      <c r="D236" s="13"/>
      <c r="E236" s="69" t="s">
        <v>32</v>
      </c>
      <c r="F236" s="14"/>
      <c r="G236" s="16"/>
      <c r="H236" s="17"/>
      <c r="I236" s="17"/>
      <c r="J236" s="17"/>
      <c r="K236" s="60"/>
      <c r="L236" s="60"/>
    </row>
    <row r="237" spans="1:12" s="61" customFormat="1" ht="49.5" customHeight="1">
      <c r="A237" s="8" t="s">
        <v>167</v>
      </c>
      <c r="B237" s="8" t="s">
        <v>81</v>
      </c>
      <c r="C237" s="8" t="s">
        <v>12</v>
      </c>
      <c r="D237" s="13" t="s">
        <v>134</v>
      </c>
      <c r="E237" s="69"/>
      <c r="F237" s="14"/>
      <c r="G237" s="16">
        <f>I237</f>
        <v>47100286</v>
      </c>
      <c r="H237" s="17"/>
      <c r="I237" s="17">
        <f>J237</f>
        <v>47100286</v>
      </c>
      <c r="J237" s="17">
        <f>4800286+2000000+28000000+5100000+6226630+973370</f>
        <v>47100286</v>
      </c>
      <c r="K237" s="60"/>
      <c r="L237" s="60"/>
    </row>
    <row r="238" spans="1:12" s="61" customFormat="1" ht="49.5" customHeight="1">
      <c r="A238" s="8" t="s">
        <v>184</v>
      </c>
      <c r="B238" s="8" t="s">
        <v>185</v>
      </c>
      <c r="C238" s="8" t="s">
        <v>12</v>
      </c>
      <c r="D238" s="13" t="s">
        <v>186</v>
      </c>
      <c r="E238" s="69"/>
      <c r="F238" s="14"/>
      <c r="G238" s="16">
        <f>H238+I238</f>
        <v>2985586</v>
      </c>
      <c r="H238" s="17">
        <f>1104346+1881240</f>
        <v>2985586</v>
      </c>
      <c r="I238" s="89"/>
      <c r="J238" s="89"/>
      <c r="K238" s="10" t="e">
        <f>#REF!</f>
        <v>#REF!</v>
      </c>
      <c r="L238" s="10" t="e">
        <f>#REF!</f>
        <v>#REF!</v>
      </c>
    </row>
    <row r="239" spans="1:12" s="61" customFormat="1" ht="115.5" customHeight="1">
      <c r="A239" s="8"/>
      <c r="B239" s="8"/>
      <c r="C239" s="8"/>
      <c r="D239" s="13"/>
      <c r="E239" s="19" t="s">
        <v>350</v>
      </c>
      <c r="F239" s="9" t="s">
        <v>200</v>
      </c>
      <c r="G239" s="10">
        <f>H239+I239</f>
        <v>283000</v>
      </c>
      <c r="H239" s="20"/>
      <c r="I239" s="20">
        <f>I240</f>
        <v>283000</v>
      </c>
      <c r="J239" s="20"/>
      <c r="K239" s="60"/>
      <c r="L239" s="60"/>
    </row>
    <row r="240" spans="1:12" s="61" customFormat="1" ht="69" customHeight="1">
      <c r="A240" s="24" t="s">
        <v>88</v>
      </c>
      <c r="B240" s="15"/>
      <c r="C240" s="15"/>
      <c r="D240" s="19" t="s">
        <v>52</v>
      </c>
      <c r="E240" s="12"/>
      <c r="F240" s="9"/>
      <c r="G240" s="16">
        <f>G241</f>
        <v>283000</v>
      </c>
      <c r="H240" s="16"/>
      <c r="I240" s="16">
        <f>I241</f>
        <v>283000</v>
      </c>
      <c r="J240" s="17"/>
      <c r="K240" s="60"/>
      <c r="L240" s="60"/>
    </row>
    <row r="241" spans="1:12" s="61" customFormat="1" ht="66.75" customHeight="1">
      <c r="A241" s="8" t="s">
        <v>105</v>
      </c>
      <c r="B241" s="15"/>
      <c r="C241" s="15"/>
      <c r="D241" s="75" t="s">
        <v>52</v>
      </c>
      <c r="E241" s="12"/>
      <c r="F241" s="9"/>
      <c r="G241" s="16">
        <f>G243</f>
        <v>283000</v>
      </c>
      <c r="H241" s="16"/>
      <c r="I241" s="16">
        <f>I243</f>
        <v>283000</v>
      </c>
      <c r="J241" s="17"/>
      <c r="K241" s="60"/>
      <c r="L241" s="60"/>
    </row>
    <row r="242" spans="1:12" s="61" customFormat="1" ht="49.5" customHeight="1">
      <c r="A242" s="8"/>
      <c r="B242" s="8"/>
      <c r="C242" s="8"/>
      <c r="D242" s="13"/>
      <c r="E242" s="13" t="s">
        <v>32</v>
      </c>
      <c r="F242" s="14"/>
      <c r="G242" s="25"/>
      <c r="H242" s="17"/>
      <c r="I242" s="17"/>
      <c r="J242" s="17"/>
      <c r="K242" s="60"/>
      <c r="L242" s="60"/>
    </row>
    <row r="243" spans="1:12" s="61" customFormat="1" ht="174.75" customHeight="1">
      <c r="A243" s="8" t="s">
        <v>144</v>
      </c>
      <c r="B243" s="8" t="s">
        <v>143</v>
      </c>
      <c r="C243" s="8" t="s">
        <v>12</v>
      </c>
      <c r="D243" s="13" t="s">
        <v>153</v>
      </c>
      <c r="E243" s="69"/>
      <c r="F243" s="14"/>
      <c r="G243" s="16">
        <f>H243+I243</f>
        <v>283000</v>
      </c>
      <c r="H243" s="17"/>
      <c r="I243" s="17">
        <v>283000</v>
      </c>
      <c r="J243" s="17"/>
      <c r="K243" s="60"/>
      <c r="L243" s="60"/>
    </row>
    <row r="244" spans="1:12" s="61" customFormat="1" ht="63.75" customHeight="1">
      <c r="A244" s="8"/>
      <c r="B244" s="8"/>
      <c r="C244" s="8"/>
      <c r="D244" s="13"/>
      <c r="E244" s="19" t="s">
        <v>353</v>
      </c>
      <c r="F244" s="9" t="s">
        <v>260</v>
      </c>
      <c r="G244" s="10">
        <f>H244+I244</f>
        <v>396600</v>
      </c>
      <c r="H244" s="10"/>
      <c r="I244" s="10">
        <f>I245</f>
        <v>396600</v>
      </c>
      <c r="J244" s="17"/>
      <c r="K244" s="60"/>
      <c r="L244" s="60"/>
    </row>
    <row r="245" spans="1:12" s="61" customFormat="1" ht="96.75" customHeight="1">
      <c r="A245" s="24" t="s">
        <v>88</v>
      </c>
      <c r="B245" s="15"/>
      <c r="C245" s="15"/>
      <c r="D245" s="19" t="s">
        <v>52</v>
      </c>
      <c r="E245" s="13"/>
      <c r="F245" s="14"/>
      <c r="G245" s="16">
        <f>G246</f>
        <v>396600</v>
      </c>
      <c r="H245" s="16"/>
      <c r="I245" s="17">
        <f>I246</f>
        <v>396600</v>
      </c>
      <c r="J245" s="17"/>
      <c r="K245" s="60"/>
      <c r="L245" s="60"/>
    </row>
    <row r="246" spans="1:12" s="61" customFormat="1" ht="60" customHeight="1">
      <c r="A246" s="8" t="s">
        <v>105</v>
      </c>
      <c r="B246" s="15"/>
      <c r="C246" s="15"/>
      <c r="D246" s="13" t="s">
        <v>52</v>
      </c>
      <c r="E246" s="13"/>
      <c r="F246" s="14"/>
      <c r="G246" s="16">
        <f>G248</f>
        <v>396600</v>
      </c>
      <c r="H246" s="16"/>
      <c r="I246" s="16">
        <f>I248</f>
        <v>396600</v>
      </c>
      <c r="J246" s="17"/>
      <c r="K246" s="60"/>
      <c r="L246" s="60"/>
    </row>
    <row r="247" spans="1:12" s="61" customFormat="1" ht="49.5" customHeight="1">
      <c r="A247" s="8"/>
      <c r="B247" s="15"/>
      <c r="C247" s="15"/>
      <c r="D247" s="13"/>
      <c r="E247" s="13" t="s">
        <v>32</v>
      </c>
      <c r="F247" s="14"/>
      <c r="G247" s="16"/>
      <c r="H247" s="17"/>
      <c r="I247" s="17"/>
      <c r="J247" s="17"/>
      <c r="K247" s="60"/>
      <c r="L247" s="60"/>
    </row>
    <row r="248" spans="1:12" s="61" customFormat="1" ht="183.75" customHeight="1">
      <c r="A248" s="8" t="s">
        <v>144</v>
      </c>
      <c r="B248" s="8" t="s">
        <v>143</v>
      </c>
      <c r="C248" s="8" t="s">
        <v>12</v>
      </c>
      <c r="D248" s="13" t="s">
        <v>153</v>
      </c>
      <c r="E248" s="13"/>
      <c r="F248" s="14"/>
      <c r="G248" s="16">
        <f>H248+I248</f>
        <v>396600</v>
      </c>
      <c r="H248" s="17"/>
      <c r="I248" s="17">
        <f>347600+49000</f>
        <v>396600</v>
      </c>
      <c r="J248" s="17"/>
      <c r="K248" s="60"/>
      <c r="L248" s="60"/>
    </row>
    <row r="249" spans="1:12" s="61" customFormat="1" ht="68.25" customHeight="1">
      <c r="A249" s="8"/>
      <c r="B249" s="8"/>
      <c r="C249" s="8"/>
      <c r="D249" s="13"/>
      <c r="E249" s="19" t="s">
        <v>351</v>
      </c>
      <c r="F249" s="9" t="s">
        <v>322</v>
      </c>
      <c r="G249" s="10">
        <f>G250</f>
        <v>694900</v>
      </c>
      <c r="H249" s="20"/>
      <c r="I249" s="20">
        <f>I250</f>
        <v>694900</v>
      </c>
      <c r="J249" s="20">
        <f>J250</f>
        <v>694900</v>
      </c>
      <c r="K249" s="60"/>
      <c r="L249" s="60"/>
    </row>
    <row r="250" spans="1:12" s="61" customFormat="1" ht="113.25" customHeight="1">
      <c r="A250" s="24" t="s">
        <v>88</v>
      </c>
      <c r="B250" s="15"/>
      <c r="C250" s="15"/>
      <c r="D250" s="19" t="s">
        <v>52</v>
      </c>
      <c r="E250" s="13"/>
      <c r="F250" s="14"/>
      <c r="G250" s="16">
        <f>G251</f>
        <v>694900</v>
      </c>
      <c r="H250" s="16"/>
      <c r="I250" s="17">
        <f>I251</f>
        <v>694900</v>
      </c>
      <c r="J250" s="17">
        <f>J251</f>
        <v>694900</v>
      </c>
      <c r="K250" s="60"/>
      <c r="L250" s="60"/>
    </row>
    <row r="251" spans="1:12" s="61" customFormat="1" ht="76.5" customHeight="1">
      <c r="A251" s="8" t="s">
        <v>105</v>
      </c>
      <c r="B251" s="15"/>
      <c r="C251" s="15"/>
      <c r="D251" s="13" t="s">
        <v>52</v>
      </c>
      <c r="E251" s="13"/>
      <c r="F251" s="14"/>
      <c r="G251" s="16">
        <f>G253</f>
        <v>694900</v>
      </c>
      <c r="H251" s="16"/>
      <c r="I251" s="16">
        <f>I253</f>
        <v>694900</v>
      </c>
      <c r="J251" s="16">
        <f>J253</f>
        <v>694900</v>
      </c>
      <c r="K251" s="60"/>
      <c r="L251" s="60"/>
    </row>
    <row r="252" spans="1:12" s="61" customFormat="1" ht="30" customHeight="1">
      <c r="A252" s="8"/>
      <c r="B252" s="15"/>
      <c r="C252" s="15"/>
      <c r="D252" s="13"/>
      <c r="E252" s="13" t="s">
        <v>32</v>
      </c>
      <c r="F252" s="14"/>
      <c r="G252" s="16"/>
      <c r="H252" s="17"/>
      <c r="I252" s="17"/>
      <c r="J252" s="17"/>
      <c r="K252" s="60"/>
      <c r="L252" s="60"/>
    </row>
    <row r="253" spans="1:12" s="61" customFormat="1" ht="102" customHeight="1">
      <c r="A253" s="8" t="s">
        <v>303</v>
      </c>
      <c r="B253" s="8" t="s">
        <v>131</v>
      </c>
      <c r="C253" s="8" t="s">
        <v>13</v>
      </c>
      <c r="D253" s="101" t="s">
        <v>305</v>
      </c>
      <c r="E253" s="77"/>
      <c r="F253" s="15"/>
      <c r="G253" s="16">
        <f>H253+I253</f>
        <v>694900</v>
      </c>
      <c r="H253" s="17"/>
      <c r="I253" s="17">
        <f>3494900-2800000</f>
        <v>694900</v>
      </c>
      <c r="J253" s="17">
        <f>I253</f>
        <v>694900</v>
      </c>
      <c r="K253" s="60"/>
      <c r="L253" s="60"/>
    </row>
    <row r="254" spans="1:12" s="61" customFormat="1" ht="96.75" customHeight="1">
      <c r="A254" s="8"/>
      <c r="B254" s="8"/>
      <c r="C254" s="8"/>
      <c r="D254" s="13"/>
      <c r="E254" s="19" t="s">
        <v>352</v>
      </c>
      <c r="F254" s="9" t="s">
        <v>249</v>
      </c>
      <c r="G254" s="10">
        <f>H254+I254</f>
        <v>11687741</v>
      </c>
      <c r="H254" s="10">
        <f>H274+H255+H264+H270</f>
        <v>9008710</v>
      </c>
      <c r="I254" s="10">
        <f>I274+I255+I264+I270</f>
        <v>2679031</v>
      </c>
      <c r="J254" s="10">
        <f>J274+J255+J264+J270</f>
        <v>2679031</v>
      </c>
      <c r="K254" s="10">
        <f>K274+K255+K264+K270</f>
        <v>0</v>
      </c>
      <c r="L254" s="10">
        <f>L274+L255+L264+L270</f>
        <v>0</v>
      </c>
    </row>
    <row r="255" spans="1:14" s="49" customFormat="1" ht="49.5" customHeight="1">
      <c r="A255" s="24" t="s">
        <v>289</v>
      </c>
      <c r="B255" s="11"/>
      <c r="C255" s="11"/>
      <c r="D255" s="19" t="s">
        <v>0</v>
      </c>
      <c r="E255" s="19"/>
      <c r="F255" s="9"/>
      <c r="G255" s="10">
        <f>G256</f>
        <v>5580447</v>
      </c>
      <c r="H255" s="10">
        <f>H256</f>
        <v>5020447</v>
      </c>
      <c r="I255" s="10">
        <f>I256</f>
        <v>560000</v>
      </c>
      <c r="J255" s="10">
        <f>J256</f>
        <v>560000</v>
      </c>
      <c r="K255" s="48"/>
      <c r="L255" s="48"/>
      <c r="N255" s="54"/>
    </row>
    <row r="256" spans="1:14" s="49" customFormat="1" ht="49.5" customHeight="1">
      <c r="A256" s="8" t="s">
        <v>82</v>
      </c>
      <c r="B256" s="15"/>
      <c r="C256" s="15"/>
      <c r="D256" s="13" t="s">
        <v>0</v>
      </c>
      <c r="E256" s="13"/>
      <c r="F256" s="14"/>
      <c r="G256" s="16">
        <f>SUM(G258:G263)</f>
        <v>5580447</v>
      </c>
      <c r="H256" s="16">
        <f>SUM(H258:H263)</f>
        <v>5020447</v>
      </c>
      <c r="I256" s="16">
        <f>SUM(I258:I263)</f>
        <v>560000</v>
      </c>
      <c r="J256" s="16">
        <f>SUM(J258:J263)</f>
        <v>560000</v>
      </c>
      <c r="K256" s="48"/>
      <c r="L256" s="48"/>
      <c r="N256" s="54"/>
    </row>
    <row r="257" spans="1:12" s="61" customFormat="1" ht="49.5" customHeight="1">
      <c r="A257" s="8"/>
      <c r="B257" s="8"/>
      <c r="C257" s="8"/>
      <c r="D257" s="13"/>
      <c r="E257" s="69" t="s">
        <v>32</v>
      </c>
      <c r="F257" s="14"/>
      <c r="G257" s="16"/>
      <c r="H257" s="17"/>
      <c r="I257" s="17"/>
      <c r="J257" s="17"/>
      <c r="K257" s="60"/>
      <c r="L257" s="60"/>
    </row>
    <row r="258" spans="1:13" s="49" customFormat="1" ht="49.5" customHeight="1">
      <c r="A258" s="8" t="s">
        <v>83</v>
      </c>
      <c r="B258" s="8" t="s">
        <v>34</v>
      </c>
      <c r="C258" s="8" t="s">
        <v>3</v>
      </c>
      <c r="D258" s="13" t="s">
        <v>84</v>
      </c>
      <c r="E258" s="13"/>
      <c r="F258" s="14"/>
      <c r="G258" s="16">
        <f aca="true" t="shared" si="10" ref="G258:G265">H258+I258</f>
        <v>1491626</v>
      </c>
      <c r="H258" s="17">
        <f>95000+630350+45000+161276</f>
        <v>931626</v>
      </c>
      <c r="I258" s="17">
        <v>560000</v>
      </c>
      <c r="J258" s="17">
        <f>I258</f>
        <v>560000</v>
      </c>
      <c r="K258" s="48"/>
      <c r="L258" s="48"/>
      <c r="M258" s="54"/>
    </row>
    <row r="259" spans="1:14" s="49" customFormat="1" ht="49.5" customHeight="1">
      <c r="A259" s="102" t="s">
        <v>224</v>
      </c>
      <c r="B259" s="103">
        <v>1021</v>
      </c>
      <c r="C259" s="102" t="s">
        <v>4</v>
      </c>
      <c r="D259" s="94" t="s">
        <v>225</v>
      </c>
      <c r="E259" s="13"/>
      <c r="F259" s="14"/>
      <c r="G259" s="16">
        <f t="shared" si="10"/>
        <v>1250750</v>
      </c>
      <c r="H259" s="17">
        <f>126050+816744+28000+68000+15000+144924+85032-3000-30000</f>
        <v>1250750</v>
      </c>
      <c r="I259" s="17"/>
      <c r="J259" s="17"/>
      <c r="K259" s="48"/>
      <c r="L259" s="48"/>
      <c r="M259" s="54"/>
      <c r="N259" s="54"/>
    </row>
    <row r="260" spans="1:14" s="49" customFormat="1" ht="49.5" customHeight="1">
      <c r="A260" s="102" t="s">
        <v>310</v>
      </c>
      <c r="B260" s="103">
        <v>1061</v>
      </c>
      <c r="C260" s="102" t="s">
        <v>4</v>
      </c>
      <c r="D260" s="94" t="s">
        <v>225</v>
      </c>
      <c r="E260" s="13"/>
      <c r="F260" s="14"/>
      <c r="G260" s="16">
        <f t="shared" si="10"/>
        <v>2660000</v>
      </c>
      <c r="H260" s="17">
        <v>2660000</v>
      </c>
      <c r="I260" s="17"/>
      <c r="J260" s="17"/>
      <c r="K260" s="48"/>
      <c r="L260" s="48"/>
      <c r="M260" s="54"/>
      <c r="N260" s="54"/>
    </row>
    <row r="261" spans="1:12" s="49" customFormat="1" ht="57.75" customHeight="1">
      <c r="A261" s="102" t="s">
        <v>226</v>
      </c>
      <c r="B261" s="103">
        <v>1070</v>
      </c>
      <c r="C261" s="102" t="s">
        <v>5</v>
      </c>
      <c r="D261" s="94" t="s">
        <v>220</v>
      </c>
      <c r="E261" s="13"/>
      <c r="F261" s="14"/>
      <c r="G261" s="16">
        <f t="shared" si="10"/>
        <v>148111</v>
      </c>
      <c r="H261" s="17">
        <f>4275+63536+68000+12300</f>
        <v>148111</v>
      </c>
      <c r="I261" s="17"/>
      <c r="J261" s="17"/>
      <c r="K261" s="48"/>
      <c r="L261" s="48"/>
    </row>
    <row r="262" spans="1:12" s="49" customFormat="1" ht="49.5" customHeight="1">
      <c r="A262" s="102" t="s">
        <v>232</v>
      </c>
      <c r="B262" s="103">
        <v>1141</v>
      </c>
      <c r="C262" s="102" t="s">
        <v>6</v>
      </c>
      <c r="D262" s="94" t="s">
        <v>151</v>
      </c>
      <c r="E262" s="13"/>
      <c r="F262" s="14"/>
      <c r="G262" s="16">
        <f t="shared" si="10"/>
        <v>27100</v>
      </c>
      <c r="H262" s="17">
        <f>3000+24100</f>
        <v>27100</v>
      </c>
      <c r="I262" s="17"/>
      <c r="J262" s="17"/>
      <c r="K262" s="48"/>
      <c r="L262" s="48"/>
    </row>
    <row r="263" spans="1:12" s="49" customFormat="1" ht="69" customHeight="1">
      <c r="A263" s="18" t="s">
        <v>228</v>
      </c>
      <c r="B263" s="93">
        <v>1151</v>
      </c>
      <c r="C263" s="18" t="s">
        <v>6</v>
      </c>
      <c r="D263" s="94" t="s">
        <v>229</v>
      </c>
      <c r="E263" s="14"/>
      <c r="F263" s="14"/>
      <c r="G263" s="16">
        <f t="shared" si="10"/>
        <v>2860</v>
      </c>
      <c r="H263" s="16">
        <f>2860</f>
        <v>2860</v>
      </c>
      <c r="I263" s="16"/>
      <c r="J263" s="16"/>
      <c r="K263" s="48"/>
      <c r="L263" s="48"/>
    </row>
    <row r="264" spans="1:12" s="49" customFormat="1" ht="49.5" customHeight="1">
      <c r="A264" s="24" t="s">
        <v>27</v>
      </c>
      <c r="B264" s="11"/>
      <c r="C264" s="11"/>
      <c r="D264" s="19" t="s">
        <v>1</v>
      </c>
      <c r="E264" s="19"/>
      <c r="F264" s="9"/>
      <c r="G264" s="10">
        <f t="shared" si="10"/>
        <v>748699</v>
      </c>
      <c r="H264" s="10">
        <f>H265</f>
        <v>748699</v>
      </c>
      <c r="I264" s="10"/>
      <c r="J264" s="10"/>
      <c r="K264" s="48"/>
      <c r="L264" s="48"/>
    </row>
    <row r="265" spans="1:12" s="49" customFormat="1" ht="49.5" customHeight="1">
      <c r="A265" s="8" t="s">
        <v>28</v>
      </c>
      <c r="B265" s="15"/>
      <c r="C265" s="15"/>
      <c r="D265" s="13" t="s">
        <v>1</v>
      </c>
      <c r="E265" s="13"/>
      <c r="F265" s="14"/>
      <c r="G265" s="16">
        <f t="shared" si="10"/>
        <v>748699</v>
      </c>
      <c r="H265" s="16">
        <f>H267+H268+H269</f>
        <v>748699</v>
      </c>
      <c r="I265" s="16"/>
      <c r="J265" s="16"/>
      <c r="K265" s="48"/>
      <c r="L265" s="48"/>
    </row>
    <row r="266" spans="1:12" s="49" customFormat="1" ht="49.5" customHeight="1">
      <c r="A266" s="8"/>
      <c r="B266" s="8"/>
      <c r="C266" s="8"/>
      <c r="D266" s="13"/>
      <c r="E266" s="13" t="s">
        <v>32</v>
      </c>
      <c r="F266" s="14"/>
      <c r="G266" s="25"/>
      <c r="H266" s="17"/>
      <c r="I266" s="17"/>
      <c r="J266" s="17"/>
      <c r="K266" s="48"/>
      <c r="L266" s="48"/>
    </row>
    <row r="267" spans="1:12" s="49" customFormat="1" ht="49.5" customHeight="1">
      <c r="A267" s="104" t="s">
        <v>245</v>
      </c>
      <c r="B267" s="105" t="s">
        <v>246</v>
      </c>
      <c r="C267" s="95" t="s">
        <v>5</v>
      </c>
      <c r="D267" s="94" t="s">
        <v>259</v>
      </c>
      <c r="E267" s="13"/>
      <c r="F267" s="14"/>
      <c r="G267" s="16">
        <f>H267</f>
        <v>299000</v>
      </c>
      <c r="H267" s="17">
        <f>100000+199000</f>
        <v>299000</v>
      </c>
      <c r="I267" s="17"/>
      <c r="J267" s="17"/>
      <c r="K267" s="48"/>
      <c r="L267" s="48"/>
    </row>
    <row r="268" spans="1:12" s="49" customFormat="1" ht="49.5" customHeight="1">
      <c r="A268" s="8" t="s">
        <v>173</v>
      </c>
      <c r="B268" s="8" t="s">
        <v>174</v>
      </c>
      <c r="C268" s="106" t="s">
        <v>163</v>
      </c>
      <c r="D268" s="107" t="s">
        <v>206</v>
      </c>
      <c r="E268" s="13"/>
      <c r="F268" s="14"/>
      <c r="G268" s="16">
        <f>H268</f>
        <v>134699</v>
      </c>
      <c r="H268" s="17">
        <v>134699</v>
      </c>
      <c r="I268" s="17"/>
      <c r="J268" s="17"/>
      <c r="K268" s="48"/>
      <c r="L268" s="48"/>
    </row>
    <row r="269" spans="1:12" s="49" customFormat="1" ht="78" customHeight="1">
      <c r="A269" s="8" t="s">
        <v>113</v>
      </c>
      <c r="B269" s="8" t="s">
        <v>114</v>
      </c>
      <c r="C269" s="8" t="s">
        <v>115</v>
      </c>
      <c r="D269" s="13" t="s">
        <v>116</v>
      </c>
      <c r="E269" s="13"/>
      <c r="F269" s="14"/>
      <c r="G269" s="16">
        <f>H269+I269</f>
        <v>315000</v>
      </c>
      <c r="H269" s="17">
        <v>315000</v>
      </c>
      <c r="I269" s="17"/>
      <c r="J269" s="17"/>
      <c r="K269" s="48"/>
      <c r="L269" s="48"/>
    </row>
    <row r="270" spans="1:12" s="49" customFormat="1" ht="72" customHeight="1">
      <c r="A270" s="24" t="s">
        <v>26</v>
      </c>
      <c r="B270" s="15"/>
      <c r="C270" s="15"/>
      <c r="D270" s="19" t="s">
        <v>154</v>
      </c>
      <c r="E270" s="19"/>
      <c r="F270" s="9"/>
      <c r="G270" s="10">
        <f>G271</f>
        <v>1619031</v>
      </c>
      <c r="H270" s="10"/>
      <c r="I270" s="20">
        <f>I271</f>
        <v>1619031</v>
      </c>
      <c r="J270" s="20">
        <f>J271</f>
        <v>1619031</v>
      </c>
      <c r="K270" s="48"/>
      <c r="L270" s="48"/>
    </row>
    <row r="271" spans="1:12" s="49" customFormat="1" ht="49.5" customHeight="1">
      <c r="A271" s="8" t="s">
        <v>29</v>
      </c>
      <c r="B271" s="15"/>
      <c r="C271" s="15"/>
      <c r="D271" s="13" t="s">
        <v>154</v>
      </c>
      <c r="E271" s="13"/>
      <c r="F271" s="14"/>
      <c r="G271" s="16">
        <f>G273</f>
        <v>1619031</v>
      </c>
      <c r="H271" s="17"/>
      <c r="I271" s="17">
        <f>I273</f>
        <v>1619031</v>
      </c>
      <c r="J271" s="17">
        <f>J273</f>
        <v>1619031</v>
      </c>
      <c r="K271" s="48"/>
      <c r="L271" s="48"/>
    </row>
    <row r="272" spans="1:12" s="49" customFormat="1" ht="49.5" customHeight="1">
      <c r="A272" s="8"/>
      <c r="B272" s="8"/>
      <c r="C272" s="8"/>
      <c r="D272" s="13"/>
      <c r="E272" s="69" t="s">
        <v>32</v>
      </c>
      <c r="F272" s="14"/>
      <c r="G272" s="16"/>
      <c r="H272" s="17"/>
      <c r="I272" s="17"/>
      <c r="J272" s="17"/>
      <c r="K272" s="48"/>
      <c r="L272" s="48"/>
    </row>
    <row r="273" spans="1:12" s="49" customFormat="1" ht="62.25" customHeight="1">
      <c r="A273" s="8" t="s">
        <v>203</v>
      </c>
      <c r="B273" s="8" t="s">
        <v>204</v>
      </c>
      <c r="C273" s="8" t="s">
        <v>8</v>
      </c>
      <c r="D273" s="13" t="s">
        <v>205</v>
      </c>
      <c r="E273" s="13"/>
      <c r="F273" s="14"/>
      <c r="G273" s="16">
        <f>H273+I273</f>
        <v>1619031</v>
      </c>
      <c r="H273" s="17"/>
      <c r="I273" s="17">
        <f>J273</f>
        <v>1619031</v>
      </c>
      <c r="J273" s="17">
        <f>1619031</f>
        <v>1619031</v>
      </c>
      <c r="K273" s="48"/>
      <c r="L273" s="48"/>
    </row>
    <row r="274" spans="1:12" s="61" customFormat="1" ht="80.25" customHeight="1">
      <c r="A274" s="24" t="s">
        <v>59</v>
      </c>
      <c r="B274" s="8"/>
      <c r="C274" s="8"/>
      <c r="D274" s="19" t="s">
        <v>18</v>
      </c>
      <c r="E274" s="13"/>
      <c r="F274" s="14"/>
      <c r="G274" s="10">
        <f>G275</f>
        <v>3739564</v>
      </c>
      <c r="H274" s="10">
        <f>H275</f>
        <v>3239564</v>
      </c>
      <c r="I274" s="10">
        <f>I277</f>
        <v>500000</v>
      </c>
      <c r="J274" s="10">
        <f>J277</f>
        <v>500000</v>
      </c>
      <c r="K274" s="60"/>
      <c r="L274" s="60"/>
    </row>
    <row r="275" spans="1:12" s="61" customFormat="1" ht="60" customHeight="1">
      <c r="A275" s="8" t="s">
        <v>65</v>
      </c>
      <c r="B275" s="8"/>
      <c r="C275" s="8"/>
      <c r="D275" s="13" t="s">
        <v>18</v>
      </c>
      <c r="E275" s="13"/>
      <c r="F275" s="14"/>
      <c r="G275" s="16">
        <f>G277+G278+G279</f>
        <v>3739564</v>
      </c>
      <c r="H275" s="16">
        <f>H277+H278+H279</f>
        <v>3239564</v>
      </c>
      <c r="I275" s="16">
        <f>I277</f>
        <v>500000</v>
      </c>
      <c r="J275" s="16">
        <f>J277</f>
        <v>500000</v>
      </c>
      <c r="K275" s="60"/>
      <c r="L275" s="60"/>
    </row>
    <row r="276" spans="1:12" s="61" customFormat="1" ht="49.5" customHeight="1">
      <c r="A276" s="8"/>
      <c r="B276" s="8"/>
      <c r="C276" s="8"/>
      <c r="D276" s="13"/>
      <c r="E276" s="69" t="s">
        <v>32</v>
      </c>
      <c r="F276" s="14"/>
      <c r="G276" s="16"/>
      <c r="H276" s="17"/>
      <c r="I276" s="89"/>
      <c r="J276" s="89"/>
      <c r="K276" s="60"/>
      <c r="L276" s="60"/>
    </row>
    <row r="277" spans="1:12" s="61" customFormat="1" ht="63" customHeight="1">
      <c r="A277" s="8" t="s">
        <v>94</v>
      </c>
      <c r="B277" s="8" t="s">
        <v>95</v>
      </c>
      <c r="C277" s="8" t="s">
        <v>7</v>
      </c>
      <c r="D277" s="75" t="s">
        <v>136</v>
      </c>
      <c r="E277" s="13"/>
      <c r="F277" s="14"/>
      <c r="G277" s="16">
        <f>H277+I277</f>
        <v>2569000</v>
      </c>
      <c r="H277" s="17">
        <f>125000+18000+1500000+150000+200000+76000</f>
        <v>2069000</v>
      </c>
      <c r="I277" s="17">
        <v>500000</v>
      </c>
      <c r="J277" s="17">
        <v>500000</v>
      </c>
      <c r="K277" s="60"/>
      <c r="L277" s="60"/>
    </row>
    <row r="278" spans="1:12" s="61" customFormat="1" ht="49.5" customHeight="1">
      <c r="A278" s="8" t="s">
        <v>60</v>
      </c>
      <c r="B278" s="8" t="s">
        <v>61</v>
      </c>
      <c r="C278" s="8" t="s">
        <v>7</v>
      </c>
      <c r="D278" s="69" t="s">
        <v>62</v>
      </c>
      <c r="E278" s="13"/>
      <c r="F278" s="14"/>
      <c r="G278" s="16">
        <f>H278</f>
        <v>964418</v>
      </c>
      <c r="H278" s="17">
        <v>964418</v>
      </c>
      <c r="I278" s="89"/>
      <c r="J278" s="89"/>
      <c r="K278" s="60"/>
      <c r="L278" s="60"/>
    </row>
    <row r="279" spans="1:12" s="61" customFormat="1" ht="49.5" customHeight="1">
      <c r="A279" s="8" t="s">
        <v>96</v>
      </c>
      <c r="B279" s="8" t="s">
        <v>97</v>
      </c>
      <c r="C279" s="8" t="s">
        <v>19</v>
      </c>
      <c r="D279" s="75" t="s">
        <v>137</v>
      </c>
      <c r="E279" s="13"/>
      <c r="F279" s="14"/>
      <c r="G279" s="16">
        <f>H279</f>
        <v>206146</v>
      </c>
      <c r="H279" s="17">
        <v>206146</v>
      </c>
      <c r="I279" s="89"/>
      <c r="J279" s="90"/>
      <c r="K279" s="60"/>
      <c r="L279" s="60"/>
    </row>
    <row r="280" spans="1:14" s="45" customFormat="1" ht="49.5" customHeight="1">
      <c r="A280" s="8"/>
      <c r="B280" s="15"/>
      <c r="C280" s="15"/>
      <c r="D280" s="19" t="s">
        <v>157</v>
      </c>
      <c r="E280" s="22"/>
      <c r="F280" s="23"/>
      <c r="G280" s="91">
        <f>G17+G22+G28+G38+G44+G49+G54+G59+G64+G69+G74+G79+G84+G89+G94+G100+G114++G127+G136++G161+G167+G179+G194+G209+G217+G223+G228+G233+G239+G244+G249+G254+G12</f>
        <v>332250043.9</v>
      </c>
      <c r="H280" s="91">
        <f>H17+H22+H28+H38+H44+H49+H54+H59+H64+H69+H74+H79+H84+H89+H94+H100+H114++H127+H136++H161+H167+H179+H194+H209+H217+H223+H228+H233+H239+H244+H249+H254+H12</f>
        <v>232721354.01999998</v>
      </c>
      <c r="I280" s="91">
        <f>I17+I22+I28+I38+I44+I49+I54+I59+I64+I69+I74+I79+I84+I89+I94+I100+I114++I127+I136++I161+I167+I179+I194+I209+I217+I223+I228+I233+I239+I244+I249+I254</f>
        <v>99528689.88</v>
      </c>
      <c r="J280" s="91">
        <f>J17+J22+J28+J38+J44+J49+J54+J59+J64+J69+J74+J79+J84+J89+J94+J100+J114++J127+J136++J161+J167+J179+J194+J209+J217+J223+J228+J233+J239+J244+J249+J254</f>
        <v>95887898.88</v>
      </c>
      <c r="K280" s="35"/>
      <c r="L280" s="35"/>
      <c r="N280" s="62"/>
    </row>
    <row r="281" spans="1:12" ht="27.75">
      <c r="A281" s="39"/>
      <c r="B281" s="26"/>
      <c r="C281" s="26"/>
      <c r="D281" s="26"/>
      <c r="E281" s="26"/>
      <c r="F281" s="27"/>
      <c r="G281" s="28"/>
      <c r="H281" s="28"/>
      <c r="I281" s="28"/>
      <c r="J281" s="28"/>
      <c r="K281" s="28" t="e">
        <f>#REF!+K17+K28+#REF!+#REF!+#REF!+K54+K59+K64+K73+K79+K84+K89+#REF!+K100+K114+K136+K152+K161+K167+K179+#REF!+K194+K209+#REF!+K233+#REF!+K238+#REF!+K254+#REF!</f>
        <v>#REF!</v>
      </c>
      <c r="L281" s="28" t="e">
        <f>#REF!+L17+L28+#REF!+#REF!+#REF!+L54+L59+L64+L73+L79+L84+L89+#REF!+L100+L114+L136+L152+L161+L167+L179+#REF!+L194+L209+#REF!+L233+#REF!+L238+#REF!+L254+#REF!</f>
        <v>#REF!</v>
      </c>
    </row>
    <row r="282" spans="1:11" s="64" customFormat="1" ht="23.25">
      <c r="A282" s="29" t="s">
        <v>366</v>
      </c>
      <c r="B282" s="115"/>
      <c r="C282" s="115"/>
      <c r="D282" s="115"/>
      <c r="E282" s="29"/>
      <c r="F282" s="29" t="s">
        <v>367</v>
      </c>
      <c r="G282" s="29"/>
      <c r="H282" s="29"/>
      <c r="I282" s="29"/>
      <c r="J282" s="29"/>
      <c r="K282" s="63"/>
    </row>
    <row r="283" spans="1:10" ht="18.75">
      <c r="A283" s="40"/>
      <c r="B283" s="30"/>
      <c r="C283" s="30"/>
      <c r="D283" s="30"/>
      <c r="E283" s="30" t="s">
        <v>2</v>
      </c>
      <c r="F283" s="31"/>
      <c r="G283" s="32"/>
      <c r="H283" s="30"/>
      <c r="I283" s="30"/>
      <c r="J283" s="33"/>
    </row>
    <row r="284" spans="1:10" ht="18.75">
      <c r="A284" s="41"/>
      <c r="B284" s="34"/>
      <c r="C284" s="34"/>
      <c r="D284" s="34"/>
      <c r="F284" s="27"/>
      <c r="G284" s="35"/>
      <c r="H284" s="34"/>
      <c r="I284" s="34"/>
      <c r="J284" s="34"/>
    </row>
    <row r="285" spans="1:10" ht="18.75">
      <c r="A285" s="41"/>
      <c r="B285" s="34"/>
      <c r="C285" s="34"/>
      <c r="D285" s="34"/>
      <c r="E285" s="34" t="s">
        <v>2</v>
      </c>
      <c r="F285" s="27"/>
      <c r="G285" s="35"/>
      <c r="H285" s="34"/>
      <c r="I285" s="28"/>
      <c r="J285" s="35"/>
    </row>
    <row r="286" spans="1:10" ht="18.75">
      <c r="A286" s="41"/>
      <c r="B286" s="34"/>
      <c r="C286" s="34"/>
      <c r="D286" s="34"/>
      <c r="F286" s="27"/>
      <c r="H286" s="34"/>
      <c r="I286" s="34"/>
      <c r="J286" s="34"/>
    </row>
    <row r="287" spans="1:10" ht="18.75">
      <c r="A287" s="41"/>
      <c r="B287" s="34"/>
      <c r="C287" s="34"/>
      <c r="D287" s="34"/>
      <c r="F287" s="117"/>
      <c r="H287" s="34"/>
      <c r="I287" s="34"/>
      <c r="J287" s="34"/>
    </row>
    <row r="288" spans="1:10" ht="18.75">
      <c r="A288" s="41"/>
      <c r="B288" s="34"/>
      <c r="C288" s="34"/>
      <c r="D288" s="34"/>
      <c r="E288" s="34" t="s">
        <v>2</v>
      </c>
      <c r="F288" s="117"/>
      <c r="H288" s="34"/>
      <c r="I288" s="34"/>
      <c r="J288" s="34"/>
    </row>
    <row r="289" spans="1:10" ht="18.75">
      <c r="A289" s="41"/>
      <c r="B289" s="34"/>
      <c r="C289" s="34"/>
      <c r="D289" s="34"/>
      <c r="F289" s="27"/>
      <c r="H289" s="34"/>
      <c r="I289" s="34"/>
      <c r="J289" s="34"/>
    </row>
    <row r="290" spans="1:10" ht="18.75">
      <c r="A290" s="41"/>
      <c r="B290" s="34"/>
      <c r="C290" s="34"/>
      <c r="D290" s="34"/>
      <c r="F290" s="27"/>
      <c r="G290" s="35"/>
      <c r="H290" s="34"/>
      <c r="I290" s="34"/>
      <c r="J290" s="34"/>
    </row>
    <row r="291" spans="1:10" ht="18.75">
      <c r="A291" s="41"/>
      <c r="B291" s="34"/>
      <c r="C291" s="34"/>
      <c r="D291" s="34"/>
      <c r="F291" s="27"/>
      <c r="G291" s="35"/>
      <c r="H291" s="34"/>
      <c r="I291" s="34"/>
      <c r="J291" s="34"/>
    </row>
    <row r="292" spans="1:10" ht="18.75">
      <c r="A292" s="41"/>
      <c r="B292" s="34"/>
      <c r="C292" s="34"/>
      <c r="D292" s="34"/>
      <c r="F292" s="27"/>
      <c r="H292" s="34"/>
      <c r="I292" s="34"/>
      <c r="J292" s="34"/>
    </row>
    <row r="293" spans="1:10" ht="18.75">
      <c r="A293" s="41"/>
      <c r="B293" s="34"/>
      <c r="C293" s="34"/>
      <c r="D293" s="34"/>
      <c r="F293" s="27"/>
      <c r="H293" s="34"/>
      <c r="I293" s="34"/>
      <c r="J293" s="34"/>
    </row>
    <row r="294" spans="1:10" ht="18.75">
      <c r="A294" s="41"/>
      <c r="B294" s="34"/>
      <c r="C294" s="34"/>
      <c r="D294" s="34"/>
      <c r="F294" s="27"/>
      <c r="H294" s="34"/>
      <c r="I294" s="34"/>
      <c r="J294" s="34"/>
    </row>
    <row r="295" spans="1:10" ht="18.75">
      <c r="A295" s="41"/>
      <c r="B295" s="34"/>
      <c r="C295" s="34"/>
      <c r="D295" s="34"/>
      <c r="F295" s="27"/>
      <c r="H295" s="34"/>
      <c r="I295" s="34"/>
      <c r="J295" s="34"/>
    </row>
    <row r="296" spans="1:10" ht="18.75">
      <c r="A296" s="41"/>
      <c r="B296" s="34"/>
      <c r="C296" s="34"/>
      <c r="D296" s="34"/>
      <c r="F296" s="27"/>
      <c r="H296" s="34"/>
      <c r="I296" s="34"/>
      <c r="J296" s="34"/>
    </row>
    <row r="297" spans="1:10" ht="18.75">
      <c r="A297" s="41"/>
      <c r="B297" s="34"/>
      <c r="C297" s="34"/>
      <c r="D297" s="34"/>
      <c r="F297" s="27"/>
      <c r="H297" s="34"/>
      <c r="I297" s="34"/>
      <c r="J297" s="34"/>
    </row>
    <row r="298" spans="1:10" ht="18.75">
      <c r="A298" s="41"/>
      <c r="B298" s="34"/>
      <c r="C298" s="34"/>
      <c r="D298" s="34"/>
      <c r="F298" s="27"/>
      <c r="H298" s="34"/>
      <c r="I298" s="34"/>
      <c r="J298" s="34"/>
    </row>
    <row r="299" spans="1:10" ht="18.75">
      <c r="A299" s="41"/>
      <c r="B299" s="34"/>
      <c r="C299" s="34"/>
      <c r="D299" s="34"/>
      <c r="F299" s="27"/>
      <c r="H299" s="34"/>
      <c r="I299" s="34"/>
      <c r="J299" s="34"/>
    </row>
    <row r="300" spans="1:10" ht="18.75">
      <c r="A300" s="41"/>
      <c r="B300" s="34"/>
      <c r="C300" s="34"/>
      <c r="D300" s="34"/>
      <c r="F300" s="27"/>
      <c r="H300" s="34"/>
      <c r="I300" s="34"/>
      <c r="J300" s="34"/>
    </row>
    <row r="301" spans="1:10" ht="18.75">
      <c r="A301" s="41"/>
      <c r="B301" s="34"/>
      <c r="C301" s="34"/>
      <c r="D301" s="34"/>
      <c r="F301" s="27"/>
      <c r="H301" s="34"/>
      <c r="I301" s="34"/>
      <c r="J301" s="34"/>
    </row>
    <row r="302" spans="1:10" ht="18.75">
      <c r="A302" s="41"/>
      <c r="B302" s="34"/>
      <c r="C302" s="34"/>
      <c r="D302" s="34"/>
      <c r="F302" s="27"/>
      <c r="H302" s="34"/>
      <c r="I302" s="34"/>
      <c r="J302" s="34"/>
    </row>
    <row r="303" spans="1:10" ht="18.75">
      <c r="A303" s="41"/>
      <c r="B303" s="34"/>
      <c r="C303" s="34"/>
      <c r="D303" s="34"/>
      <c r="F303" s="27"/>
      <c r="H303" s="34"/>
      <c r="I303" s="34"/>
      <c r="J303" s="34"/>
    </row>
    <row r="304" spans="1:10" ht="18.75">
      <c r="A304" s="41"/>
      <c r="B304" s="34"/>
      <c r="C304" s="34"/>
      <c r="D304" s="34"/>
      <c r="F304" s="27"/>
      <c r="H304" s="34"/>
      <c r="I304" s="34"/>
      <c r="J304" s="34"/>
    </row>
    <row r="305" spans="1:10" ht="18.75">
      <c r="A305" s="41"/>
      <c r="B305" s="34"/>
      <c r="C305" s="34"/>
      <c r="D305" s="34"/>
      <c r="F305" s="27"/>
      <c r="H305" s="34"/>
      <c r="I305" s="34"/>
      <c r="J305" s="34"/>
    </row>
    <row r="306" spans="1:10" ht="18.75">
      <c r="A306" s="41"/>
      <c r="B306" s="34"/>
      <c r="C306" s="34"/>
      <c r="D306" s="34"/>
      <c r="F306" s="27"/>
      <c r="H306" s="34"/>
      <c r="I306" s="34"/>
      <c r="J306" s="34"/>
    </row>
    <row r="307" spans="1:10" ht="18.75">
      <c r="A307" s="41"/>
      <c r="B307" s="34"/>
      <c r="C307" s="34"/>
      <c r="D307" s="34"/>
      <c r="F307" s="27"/>
      <c r="H307" s="34"/>
      <c r="I307" s="34"/>
      <c r="J307" s="34"/>
    </row>
    <row r="308" spans="1:10" ht="18.75">
      <c r="A308" s="41"/>
      <c r="B308" s="34"/>
      <c r="C308" s="34"/>
      <c r="D308" s="34"/>
      <c r="F308" s="27"/>
      <c r="H308" s="34"/>
      <c r="I308" s="34"/>
      <c r="J308" s="34"/>
    </row>
    <row r="309" spans="1:10" ht="18.75">
      <c r="A309" s="41"/>
      <c r="B309" s="34"/>
      <c r="C309" s="34"/>
      <c r="D309" s="34"/>
      <c r="F309" s="27"/>
      <c r="H309" s="34"/>
      <c r="I309" s="34"/>
      <c r="J309" s="34"/>
    </row>
    <row r="310" spans="1:10" ht="18.75">
      <c r="A310" s="41"/>
      <c r="B310" s="34"/>
      <c r="C310" s="34"/>
      <c r="D310" s="34"/>
      <c r="F310" s="27"/>
      <c r="H310" s="34"/>
      <c r="I310" s="34"/>
      <c r="J310" s="34"/>
    </row>
    <row r="311" spans="1:10" ht="18.75">
      <c r="A311" s="41"/>
      <c r="B311" s="34"/>
      <c r="C311" s="34"/>
      <c r="D311" s="34"/>
      <c r="F311" s="27"/>
      <c r="H311" s="34"/>
      <c r="I311" s="34"/>
      <c r="J311" s="34"/>
    </row>
    <row r="312" spans="1:10" ht="18.75">
      <c r="A312" s="41"/>
      <c r="B312" s="34"/>
      <c r="C312" s="34"/>
      <c r="D312" s="34"/>
      <c r="F312" s="27"/>
      <c r="H312" s="34"/>
      <c r="I312" s="34"/>
      <c r="J312" s="34"/>
    </row>
    <row r="313" spans="1:10" ht="18.75">
      <c r="A313" s="41"/>
      <c r="B313" s="34"/>
      <c r="C313" s="34"/>
      <c r="D313" s="34"/>
      <c r="F313" s="27"/>
      <c r="H313" s="34"/>
      <c r="I313" s="34"/>
      <c r="J313" s="34"/>
    </row>
    <row r="314" spans="1:10" ht="18.75">
      <c r="A314" s="41"/>
      <c r="B314" s="34"/>
      <c r="C314" s="34"/>
      <c r="D314" s="34"/>
      <c r="F314" s="27"/>
      <c r="H314" s="34"/>
      <c r="I314" s="34"/>
      <c r="J314" s="34"/>
    </row>
    <row r="315" spans="1:10" ht="18.75">
      <c r="A315" s="41"/>
      <c r="B315" s="34"/>
      <c r="C315" s="34"/>
      <c r="D315" s="34"/>
      <c r="F315" s="27"/>
      <c r="H315" s="34"/>
      <c r="I315" s="34"/>
      <c r="J315" s="34"/>
    </row>
    <row r="316" spans="1:10" ht="18.75">
      <c r="A316" s="41"/>
      <c r="B316" s="34"/>
      <c r="C316" s="34"/>
      <c r="D316" s="34"/>
      <c r="F316" s="27"/>
      <c r="H316" s="34"/>
      <c r="I316" s="34"/>
      <c r="J316" s="34"/>
    </row>
    <row r="317" spans="1:10" ht="18.75">
      <c r="A317" s="41"/>
      <c r="B317" s="34"/>
      <c r="C317" s="34"/>
      <c r="D317" s="34"/>
      <c r="F317" s="27"/>
      <c r="H317" s="34"/>
      <c r="I317" s="34"/>
      <c r="J317" s="34"/>
    </row>
    <row r="318" spans="1:10" ht="18.75">
      <c r="A318" s="41"/>
      <c r="B318" s="34"/>
      <c r="C318" s="34"/>
      <c r="D318" s="34"/>
      <c r="F318" s="27"/>
      <c r="H318" s="34"/>
      <c r="I318" s="34"/>
      <c r="J318" s="34"/>
    </row>
    <row r="319" spans="1:10" ht="18.75">
      <c r="A319" s="41"/>
      <c r="B319" s="34"/>
      <c r="C319" s="34"/>
      <c r="D319" s="34"/>
      <c r="F319" s="27"/>
      <c r="H319" s="34"/>
      <c r="I319" s="34"/>
      <c r="J319" s="34"/>
    </row>
    <row r="320" spans="1:10" ht="18.75">
      <c r="A320" s="41"/>
      <c r="B320" s="34"/>
      <c r="C320" s="34"/>
      <c r="D320" s="34"/>
      <c r="F320" s="27"/>
      <c r="H320" s="34"/>
      <c r="I320" s="34"/>
      <c r="J320" s="34"/>
    </row>
    <row r="321" spans="1:10" ht="18.75">
      <c r="A321" s="41"/>
      <c r="B321" s="34"/>
      <c r="C321" s="34"/>
      <c r="D321" s="34"/>
      <c r="F321" s="27"/>
      <c r="H321" s="34"/>
      <c r="I321" s="34"/>
      <c r="J321" s="34"/>
    </row>
    <row r="322" spans="1:10" ht="18.75">
      <c r="A322" s="41"/>
      <c r="B322" s="34"/>
      <c r="C322" s="34"/>
      <c r="D322" s="34"/>
      <c r="F322" s="27"/>
      <c r="H322" s="34"/>
      <c r="I322" s="34"/>
      <c r="J322" s="34"/>
    </row>
    <row r="323" spans="1:10" ht="18.75">
      <c r="A323" s="41"/>
      <c r="B323" s="34"/>
      <c r="C323" s="34"/>
      <c r="D323" s="34"/>
      <c r="F323" s="27"/>
      <c r="H323" s="34"/>
      <c r="I323" s="34"/>
      <c r="J323" s="34"/>
    </row>
    <row r="324" spans="1:10" ht="18.75">
      <c r="A324" s="41"/>
      <c r="B324" s="34"/>
      <c r="C324" s="34"/>
      <c r="D324" s="34"/>
      <c r="F324" s="27"/>
      <c r="H324" s="34"/>
      <c r="I324" s="34"/>
      <c r="J324" s="34"/>
    </row>
    <row r="325" spans="1:10" ht="18.75">
      <c r="A325" s="41"/>
      <c r="B325" s="34"/>
      <c r="C325" s="34"/>
      <c r="D325" s="34"/>
      <c r="F325" s="27"/>
      <c r="H325" s="34"/>
      <c r="I325" s="34"/>
      <c r="J325" s="34"/>
    </row>
    <row r="326" spans="1:10" ht="18.75">
      <c r="A326" s="41"/>
      <c r="B326" s="34"/>
      <c r="C326" s="34"/>
      <c r="D326" s="34"/>
      <c r="F326" s="27"/>
      <c r="H326" s="34"/>
      <c r="I326" s="34"/>
      <c r="J326" s="34"/>
    </row>
    <row r="327" spans="1:10" ht="18.75">
      <c r="A327" s="41"/>
      <c r="B327" s="34"/>
      <c r="C327" s="34"/>
      <c r="D327" s="34"/>
      <c r="F327" s="27"/>
      <c r="H327" s="34"/>
      <c r="I327" s="34"/>
      <c r="J327" s="34"/>
    </row>
    <row r="328" spans="1:10" ht="18.75">
      <c r="A328" s="41"/>
      <c r="B328" s="34"/>
      <c r="C328" s="34"/>
      <c r="D328" s="34"/>
      <c r="F328" s="27"/>
      <c r="H328" s="34"/>
      <c r="I328" s="34"/>
      <c r="J328" s="34"/>
    </row>
    <row r="329" spans="1:10" ht="18.75">
      <c r="A329" s="41"/>
      <c r="B329" s="34"/>
      <c r="C329" s="34"/>
      <c r="D329" s="34"/>
      <c r="F329" s="27"/>
      <c r="H329" s="34"/>
      <c r="I329" s="34"/>
      <c r="J329" s="34"/>
    </row>
    <row r="330" spans="1:10" ht="18.75">
      <c r="A330" s="41"/>
      <c r="B330" s="34"/>
      <c r="C330" s="34"/>
      <c r="D330" s="34"/>
      <c r="F330" s="27"/>
      <c r="H330" s="34"/>
      <c r="I330" s="34"/>
      <c r="J330" s="34"/>
    </row>
    <row r="331" spans="1:10" ht="18.75">
      <c r="A331" s="41"/>
      <c r="B331" s="34"/>
      <c r="C331" s="34"/>
      <c r="D331" s="34"/>
      <c r="F331" s="27"/>
      <c r="H331" s="34"/>
      <c r="I331" s="34"/>
      <c r="J331" s="34"/>
    </row>
    <row r="332" spans="1:10" ht="18.75">
      <c r="A332" s="41"/>
      <c r="B332" s="34"/>
      <c r="C332" s="34"/>
      <c r="D332" s="34"/>
      <c r="F332" s="27"/>
      <c r="H332" s="34"/>
      <c r="I332" s="34"/>
      <c r="J332" s="34"/>
    </row>
    <row r="333" spans="1:10" ht="18.75">
      <c r="A333" s="41"/>
      <c r="B333" s="34"/>
      <c r="C333" s="34"/>
      <c r="D333" s="34"/>
      <c r="F333" s="36"/>
      <c r="H333" s="34"/>
      <c r="I333" s="34"/>
      <c r="J333" s="34"/>
    </row>
    <row r="334" spans="1:10" ht="18.75">
      <c r="A334" s="41"/>
      <c r="B334" s="34"/>
      <c r="C334" s="34"/>
      <c r="D334" s="34"/>
      <c r="F334" s="36"/>
      <c r="H334" s="34"/>
      <c r="I334" s="34"/>
      <c r="J334" s="34"/>
    </row>
    <row r="335" spans="1:10" ht="18.75">
      <c r="A335" s="41"/>
      <c r="B335" s="34"/>
      <c r="C335" s="34"/>
      <c r="D335" s="34"/>
      <c r="F335" s="36"/>
      <c r="H335" s="34"/>
      <c r="I335" s="34"/>
      <c r="J335" s="34"/>
    </row>
    <row r="336" spans="1:10" ht="18.75">
      <c r="A336" s="41"/>
      <c r="B336" s="34"/>
      <c r="C336" s="34"/>
      <c r="D336" s="34"/>
      <c r="F336" s="36"/>
      <c r="H336" s="34"/>
      <c r="I336" s="34"/>
      <c r="J336" s="34"/>
    </row>
    <row r="337" spans="1:10" ht="18.75">
      <c r="A337" s="41"/>
      <c r="B337" s="34"/>
      <c r="C337" s="34"/>
      <c r="D337" s="34"/>
      <c r="F337" s="36"/>
      <c r="H337" s="34"/>
      <c r="I337" s="34"/>
      <c r="J337" s="34"/>
    </row>
    <row r="338" spans="1:10" ht="18.75">
      <c r="A338" s="41"/>
      <c r="B338" s="34"/>
      <c r="C338" s="34"/>
      <c r="D338" s="34"/>
      <c r="F338" s="36"/>
      <c r="H338" s="34"/>
      <c r="I338" s="34"/>
      <c r="J338" s="34"/>
    </row>
    <row r="339" spans="1:10" ht="18.75">
      <c r="A339" s="41"/>
      <c r="B339" s="34"/>
      <c r="C339" s="34"/>
      <c r="D339" s="34"/>
      <c r="F339" s="36"/>
      <c r="H339" s="34"/>
      <c r="I339" s="34"/>
      <c r="J339" s="34"/>
    </row>
    <row r="340" spans="1:10" ht="18.75">
      <c r="A340" s="41"/>
      <c r="B340" s="34"/>
      <c r="C340" s="34"/>
      <c r="D340" s="34"/>
      <c r="F340" s="36"/>
      <c r="H340" s="34"/>
      <c r="I340" s="34"/>
      <c r="J340" s="34"/>
    </row>
    <row r="341" spans="1:10" ht="18.75">
      <c r="A341" s="41"/>
      <c r="B341" s="34"/>
      <c r="C341" s="34"/>
      <c r="D341" s="34"/>
      <c r="F341" s="36"/>
      <c r="H341" s="34"/>
      <c r="I341" s="34"/>
      <c r="J341" s="34"/>
    </row>
    <row r="342" spans="1:10" ht="18.75">
      <c r="A342" s="41"/>
      <c r="B342" s="34"/>
      <c r="C342" s="34"/>
      <c r="D342" s="34"/>
      <c r="F342" s="36"/>
      <c r="H342" s="34"/>
      <c r="I342" s="34"/>
      <c r="J342" s="34"/>
    </row>
    <row r="343" spans="1:10" ht="18.75">
      <c r="A343" s="41"/>
      <c r="B343" s="34"/>
      <c r="C343" s="34"/>
      <c r="D343" s="34"/>
      <c r="F343" s="36"/>
      <c r="H343" s="34"/>
      <c r="I343" s="34"/>
      <c r="J343" s="34"/>
    </row>
    <row r="344" spans="1:10" ht="18.75">
      <c r="A344" s="41"/>
      <c r="B344" s="34"/>
      <c r="C344" s="34"/>
      <c r="D344" s="34"/>
      <c r="F344" s="36"/>
      <c r="H344" s="34"/>
      <c r="I344" s="34"/>
      <c r="J344" s="34"/>
    </row>
    <row r="345" spans="1:10" ht="18.75">
      <c r="A345" s="41"/>
      <c r="B345" s="34"/>
      <c r="C345" s="34"/>
      <c r="D345" s="34"/>
      <c r="F345" s="36"/>
      <c r="H345" s="34"/>
      <c r="I345" s="34"/>
      <c r="J345" s="34"/>
    </row>
    <row r="346" spans="1:10" ht="18.75">
      <c r="A346" s="41"/>
      <c r="B346" s="34"/>
      <c r="C346" s="34"/>
      <c r="D346" s="34"/>
      <c r="F346" s="36"/>
      <c r="H346" s="34"/>
      <c r="I346" s="34"/>
      <c r="J346" s="34"/>
    </row>
    <row r="347" spans="1:10" ht="18.75">
      <c r="A347" s="41"/>
      <c r="B347" s="34"/>
      <c r="C347" s="34"/>
      <c r="D347" s="34"/>
      <c r="F347" s="36"/>
      <c r="H347" s="34"/>
      <c r="I347" s="34"/>
      <c r="J347" s="34"/>
    </row>
    <row r="348" spans="1:10" ht="18.75">
      <c r="A348" s="41"/>
      <c r="B348" s="34"/>
      <c r="C348" s="34"/>
      <c r="D348" s="34"/>
      <c r="F348" s="36"/>
      <c r="H348" s="34"/>
      <c r="I348" s="34"/>
      <c r="J348" s="34"/>
    </row>
    <row r="349" spans="1:10" ht="18.75">
      <c r="A349" s="41"/>
      <c r="B349" s="34"/>
      <c r="C349" s="34"/>
      <c r="D349" s="34"/>
      <c r="F349" s="36"/>
      <c r="H349" s="34"/>
      <c r="I349" s="34"/>
      <c r="J349" s="34"/>
    </row>
    <row r="350" spans="1:10" ht="18.75">
      <c r="A350" s="41"/>
      <c r="B350" s="34"/>
      <c r="C350" s="34"/>
      <c r="D350" s="34"/>
      <c r="F350" s="36"/>
      <c r="H350" s="34"/>
      <c r="I350" s="34"/>
      <c r="J350" s="34"/>
    </row>
    <row r="351" spans="1:10" ht="18.75">
      <c r="A351" s="41"/>
      <c r="B351" s="34"/>
      <c r="C351" s="34"/>
      <c r="D351" s="34"/>
      <c r="F351" s="36"/>
      <c r="H351" s="34"/>
      <c r="I351" s="34"/>
      <c r="J351" s="34"/>
    </row>
    <row r="352" spans="1:10" ht="18.75">
      <c r="A352" s="41"/>
      <c r="B352" s="34"/>
      <c r="C352" s="34"/>
      <c r="D352" s="34"/>
      <c r="F352" s="36"/>
      <c r="H352" s="34"/>
      <c r="I352" s="34"/>
      <c r="J352" s="34"/>
    </row>
    <row r="353" spans="1:10" ht="18.75">
      <c r="A353" s="41"/>
      <c r="B353" s="34"/>
      <c r="C353" s="34"/>
      <c r="D353" s="34"/>
      <c r="F353" s="36"/>
      <c r="H353" s="34"/>
      <c r="I353" s="34"/>
      <c r="J353" s="34"/>
    </row>
    <row r="354" spans="1:10" ht="18.75">
      <c r="A354" s="41"/>
      <c r="B354" s="34"/>
      <c r="C354" s="34"/>
      <c r="D354" s="34"/>
      <c r="F354" s="36"/>
      <c r="H354" s="34"/>
      <c r="I354" s="34"/>
      <c r="J354" s="34"/>
    </row>
    <row r="355" spans="1:10" ht="18.75">
      <c r="A355" s="41"/>
      <c r="B355" s="34"/>
      <c r="C355" s="34"/>
      <c r="D355" s="34"/>
      <c r="F355" s="36"/>
      <c r="H355" s="34"/>
      <c r="I355" s="34"/>
      <c r="J355" s="34"/>
    </row>
    <row r="356" spans="1:10" ht="18.75">
      <c r="A356" s="41"/>
      <c r="B356" s="34"/>
      <c r="C356" s="34"/>
      <c r="D356" s="34"/>
      <c r="F356" s="36"/>
      <c r="H356" s="34"/>
      <c r="I356" s="34"/>
      <c r="J356" s="34"/>
    </row>
    <row r="357" spans="1:10" ht="18.75">
      <c r="A357" s="41"/>
      <c r="B357" s="34"/>
      <c r="C357" s="34"/>
      <c r="D357" s="34"/>
      <c r="F357" s="36"/>
      <c r="H357" s="34"/>
      <c r="I357" s="34"/>
      <c r="J357" s="34"/>
    </row>
    <row r="358" spans="1:10" ht="18.75">
      <c r="A358" s="41"/>
      <c r="B358" s="34"/>
      <c r="C358" s="34"/>
      <c r="D358" s="34"/>
      <c r="F358" s="36"/>
      <c r="H358" s="34"/>
      <c r="I358" s="34"/>
      <c r="J358" s="34"/>
    </row>
    <row r="359" spans="1:10" ht="18.75">
      <c r="A359" s="41"/>
      <c r="B359" s="34"/>
      <c r="C359" s="34"/>
      <c r="D359" s="34"/>
      <c r="F359" s="36"/>
      <c r="H359" s="34"/>
      <c r="I359" s="34"/>
      <c r="J359" s="34"/>
    </row>
    <row r="360" spans="1:10" ht="18.75">
      <c r="A360" s="41"/>
      <c r="B360" s="34"/>
      <c r="C360" s="34"/>
      <c r="D360" s="34"/>
      <c r="F360" s="36"/>
      <c r="H360" s="34"/>
      <c r="I360" s="34"/>
      <c r="J360" s="34"/>
    </row>
    <row r="361" spans="1:10" ht="18.75">
      <c r="A361" s="41"/>
      <c r="B361" s="34"/>
      <c r="C361" s="34"/>
      <c r="D361" s="34"/>
      <c r="F361" s="36"/>
      <c r="H361" s="34"/>
      <c r="I361" s="34"/>
      <c r="J361" s="34"/>
    </row>
    <row r="362" spans="1:10" ht="18.75">
      <c r="A362" s="41"/>
      <c r="B362" s="34"/>
      <c r="C362" s="34"/>
      <c r="D362" s="34"/>
      <c r="F362" s="36"/>
      <c r="H362" s="34"/>
      <c r="I362" s="34"/>
      <c r="J362" s="34"/>
    </row>
    <row r="363" spans="1:10" ht="18.75">
      <c r="A363" s="41"/>
      <c r="B363" s="34"/>
      <c r="C363" s="34"/>
      <c r="D363" s="34"/>
      <c r="F363" s="36"/>
      <c r="H363" s="34"/>
      <c r="I363" s="34"/>
      <c r="J363" s="34"/>
    </row>
    <row r="364" spans="1:10" ht="18.75">
      <c r="A364" s="41"/>
      <c r="B364" s="34"/>
      <c r="C364" s="34"/>
      <c r="D364" s="34"/>
      <c r="F364" s="36"/>
      <c r="H364" s="34"/>
      <c r="I364" s="34"/>
      <c r="J364" s="34"/>
    </row>
    <row r="365" spans="1:10" ht="18.75">
      <c r="A365" s="41"/>
      <c r="B365" s="34"/>
      <c r="C365" s="34"/>
      <c r="D365" s="34"/>
      <c r="F365" s="36"/>
      <c r="H365" s="34"/>
      <c r="I365" s="34"/>
      <c r="J365" s="34"/>
    </row>
    <row r="366" spans="1:10" ht="18.75">
      <c r="A366" s="41"/>
      <c r="B366" s="34"/>
      <c r="C366" s="34"/>
      <c r="D366" s="34"/>
      <c r="F366" s="36"/>
      <c r="H366" s="34"/>
      <c r="I366" s="34"/>
      <c r="J366" s="34"/>
    </row>
    <row r="367" ht="18.75">
      <c r="F367" s="36"/>
    </row>
    <row r="368" ht="18.75">
      <c r="F368" s="36"/>
    </row>
    <row r="369" ht="18.75">
      <c r="F369" s="36"/>
    </row>
    <row r="370" ht="18.75">
      <c r="F370" s="36"/>
    </row>
    <row r="371" ht="18.75">
      <c r="F371" s="36"/>
    </row>
    <row r="372" ht="18.75">
      <c r="F372" s="36"/>
    </row>
    <row r="373" ht="18.75">
      <c r="F373" s="36"/>
    </row>
    <row r="374" ht="18.75">
      <c r="F374" s="36"/>
    </row>
    <row r="375" ht="18.75">
      <c r="F375" s="36"/>
    </row>
    <row r="376" ht="18.75">
      <c r="F376" s="36"/>
    </row>
    <row r="377" ht="18.75">
      <c r="F377" s="36"/>
    </row>
    <row r="378" ht="18.75">
      <c r="F378" s="36"/>
    </row>
    <row r="379" ht="18.75">
      <c r="F379" s="36"/>
    </row>
    <row r="380" ht="18.75">
      <c r="F380" s="36"/>
    </row>
    <row r="381" ht="18.75">
      <c r="F381" s="36"/>
    </row>
    <row r="382" ht="18.75">
      <c r="F382" s="36"/>
    </row>
    <row r="383" ht="18.75">
      <c r="F383" s="36"/>
    </row>
    <row r="384" ht="18.75">
      <c r="F384" s="36"/>
    </row>
    <row r="385" ht="18.75">
      <c r="F385" s="36"/>
    </row>
    <row r="386" ht="18.75">
      <c r="F386" s="36"/>
    </row>
    <row r="387" ht="18.75">
      <c r="F387" s="36"/>
    </row>
    <row r="388" ht="18.75">
      <c r="F388" s="36"/>
    </row>
    <row r="389" ht="18.75">
      <c r="F389" s="36"/>
    </row>
    <row r="390" ht="18.75">
      <c r="F390" s="36"/>
    </row>
    <row r="391" ht="18.75">
      <c r="F391" s="36"/>
    </row>
    <row r="392" ht="18.75">
      <c r="F392" s="36"/>
    </row>
    <row r="393" ht="18.75">
      <c r="F393" s="36"/>
    </row>
    <row r="394" ht="18.75">
      <c r="F394" s="36"/>
    </row>
    <row r="395" ht="18.75">
      <c r="F395" s="36"/>
    </row>
    <row r="396" ht="18.75">
      <c r="F396" s="36"/>
    </row>
    <row r="397" ht="18.75">
      <c r="F397" s="36"/>
    </row>
    <row r="398" ht="18.75">
      <c r="F398" s="36"/>
    </row>
    <row r="399" ht="18.75">
      <c r="F399" s="36"/>
    </row>
    <row r="400" ht="18.75">
      <c r="F400" s="36"/>
    </row>
    <row r="401" ht="18.75">
      <c r="F401" s="36"/>
    </row>
    <row r="402" ht="18.75">
      <c r="F402" s="36"/>
    </row>
    <row r="403" ht="18.75">
      <c r="F403" s="36"/>
    </row>
    <row r="404" ht="18.75">
      <c r="F404" s="36"/>
    </row>
    <row r="405" ht="18.75">
      <c r="F405" s="36"/>
    </row>
    <row r="406" ht="18.75">
      <c r="F406" s="36"/>
    </row>
    <row r="407" ht="18.75">
      <c r="F407" s="36"/>
    </row>
  </sheetData>
  <sheetProtection/>
  <mergeCells count="12">
    <mergeCell ref="E10:E11"/>
    <mergeCell ref="D10:D11"/>
    <mergeCell ref="I10:J10"/>
    <mergeCell ref="A6:J6"/>
    <mergeCell ref="D4:E4"/>
    <mergeCell ref="A5:J5"/>
    <mergeCell ref="C10:C11"/>
    <mergeCell ref="H10:H11"/>
    <mergeCell ref="G10:G11"/>
    <mergeCell ref="A10:A11"/>
    <mergeCell ref="B10:B11"/>
    <mergeCell ref="F10:F11"/>
  </mergeCells>
  <printOptions/>
  <pageMargins left="0.17" right="0.17" top="0.24" bottom="0.16" header="0.1968503937007874" footer="0.1968503937007874"/>
  <pageSetup fitToHeight="100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User</cp:lastModifiedBy>
  <cp:lastPrinted>2022-03-28T12:39:45Z</cp:lastPrinted>
  <dcterms:created xsi:type="dcterms:W3CDTF">2008-01-14T06:56:18Z</dcterms:created>
  <dcterms:modified xsi:type="dcterms:W3CDTF">2022-03-28T12:40:19Z</dcterms:modified>
  <cp:category/>
  <cp:version/>
  <cp:contentType/>
  <cp:contentStatus/>
</cp:coreProperties>
</file>