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КАЧЕНКО\2022\Квартальні звіти\Використання бюджетних коштів (розміщення)\Охорона здор. Звіт за 12 місяців 2022 році\"/>
    </mc:Choice>
  </mc:AlternateContent>
  <bookViews>
    <workbookView xWindow="-120" yWindow="-120" windowWidth="24240" windowHeight="13140"/>
  </bookViews>
  <sheets>
    <sheet name=" 2022 нсзу" sheetId="14" r:id="rId1"/>
    <sheet name="2022 бюдж " sheetId="16" r:id="rId2"/>
    <sheet name="2022 оренда" sheetId="17" r:id="rId3"/>
  </sheets>
  <definedNames>
    <definedName name="_xlnm.Print_Area" localSheetId="0">' 2022 нсзу'!$A$1:$AO$58</definedName>
    <definedName name="_xlnm.Print_Area" localSheetId="1">'2022 бюдж '!$A$1:$AM$54</definedName>
    <definedName name="_xlnm.Print_Area" localSheetId="2">'2022 оренда'!$A$1:$AC$56</definedName>
  </definedNames>
  <calcPr calcId="152511"/>
</workbook>
</file>

<file path=xl/calcChain.xml><?xml version="1.0" encoding="utf-8"?>
<calcChain xmlns="http://schemas.openxmlformats.org/spreadsheetml/2006/main">
  <c r="D36" i="17" l="1"/>
  <c r="D28" i="17"/>
  <c r="E28" i="17" s="1"/>
  <c r="X38" i="17" l="1"/>
  <c r="Y38" i="17"/>
  <c r="Z38" i="17"/>
  <c r="AA38" i="17"/>
  <c r="AB38" i="17"/>
  <c r="AC38" i="17"/>
  <c r="X45" i="17"/>
  <c r="Y45" i="17"/>
  <c r="Z45" i="17"/>
  <c r="AA45" i="17"/>
  <c r="AB45" i="17"/>
  <c r="AC45" i="17"/>
  <c r="G50" i="17"/>
  <c r="H50" i="17"/>
  <c r="I50" i="17"/>
  <c r="J50" i="17"/>
  <c r="K50" i="17"/>
  <c r="L50" i="17"/>
  <c r="M50" i="17"/>
  <c r="N50" i="17"/>
  <c r="O50" i="17"/>
  <c r="P50" i="17"/>
  <c r="Q50" i="17"/>
  <c r="R50" i="17"/>
  <c r="S50" i="17"/>
  <c r="T50" i="17"/>
  <c r="U50" i="17"/>
  <c r="V50" i="17"/>
  <c r="W50" i="17"/>
  <c r="X50" i="17"/>
  <c r="Y50" i="17"/>
  <c r="Z50" i="17"/>
  <c r="AA50" i="17"/>
  <c r="AB50" i="17"/>
  <c r="AC50" i="17"/>
  <c r="F50" i="17"/>
  <c r="Y36" i="17"/>
  <c r="Y28" i="17" s="1"/>
  <c r="AA28" i="17"/>
  <c r="X28" i="17"/>
  <c r="Z28" i="17"/>
  <c r="AB28" i="17"/>
  <c r="AC28" i="17"/>
  <c r="X11" i="17"/>
  <c r="Y11" i="17"/>
  <c r="Z11" i="17"/>
  <c r="AA11" i="17"/>
  <c r="AB11" i="17"/>
  <c r="AC11" i="17"/>
  <c r="AC38" i="16"/>
  <c r="X38" i="16"/>
  <c r="Y38" i="16"/>
  <c r="Z38" i="16"/>
  <c r="AA38" i="16"/>
  <c r="AB38" i="16"/>
  <c r="X28" i="16"/>
  <c r="Y28" i="16"/>
  <c r="Z28" i="16"/>
  <c r="AA28" i="16"/>
  <c r="AB28" i="16"/>
  <c r="AC28" i="16"/>
  <c r="X21" i="16"/>
  <c r="Y21" i="16"/>
  <c r="Z21" i="16"/>
  <c r="AA21" i="16"/>
  <c r="AB21" i="16"/>
  <c r="AC21" i="16"/>
  <c r="X11" i="16"/>
  <c r="Y11" i="16"/>
  <c r="Z11" i="16"/>
  <c r="AA11" i="16"/>
  <c r="AB11" i="16"/>
  <c r="AC11" i="16"/>
  <c r="D26" i="14"/>
  <c r="D44" i="14"/>
  <c r="Z26" i="14"/>
  <c r="R52" i="16" l="1"/>
  <c r="S52" i="16"/>
  <c r="U52" i="16"/>
  <c r="W52" i="16"/>
  <c r="R28" i="16" l="1"/>
  <c r="S28" i="16"/>
  <c r="T28" i="16"/>
  <c r="U28" i="16"/>
  <c r="V28" i="16"/>
  <c r="W28" i="16"/>
  <c r="R11" i="16"/>
  <c r="S11" i="16"/>
  <c r="T11" i="16"/>
  <c r="U11" i="16"/>
  <c r="V11" i="16"/>
  <c r="W11" i="16"/>
  <c r="T36" i="14" l="1"/>
  <c r="R36" i="14"/>
  <c r="V13" i="14"/>
  <c r="L45" i="17"/>
  <c r="M45" i="17"/>
  <c r="N45" i="17"/>
  <c r="O45" i="17"/>
  <c r="P45" i="17"/>
  <c r="Q45" i="17"/>
  <c r="R45" i="17"/>
  <c r="S45" i="17"/>
  <c r="T45" i="17"/>
  <c r="U45" i="17"/>
  <c r="V45" i="17"/>
  <c r="W45" i="17"/>
  <c r="L38" i="17"/>
  <c r="M38" i="17"/>
  <c r="N38" i="17"/>
  <c r="O38" i="17"/>
  <c r="P38" i="17"/>
  <c r="Q38" i="17"/>
  <c r="R38" i="17"/>
  <c r="S38" i="17"/>
  <c r="T38" i="17"/>
  <c r="U38" i="17"/>
  <c r="V38" i="17"/>
  <c r="W38" i="17"/>
  <c r="V28" i="17"/>
  <c r="W28" i="17"/>
  <c r="V21" i="17"/>
  <c r="W21" i="17"/>
  <c r="W20" i="17"/>
  <c r="V11" i="17"/>
  <c r="W11" i="17"/>
  <c r="V45" i="16"/>
  <c r="W45" i="16"/>
  <c r="V38" i="16"/>
  <c r="W38" i="16"/>
  <c r="V21" i="16"/>
  <c r="W21" i="16"/>
  <c r="S10" i="14"/>
  <c r="S9" i="14"/>
  <c r="V52" i="16" l="1"/>
  <c r="T11" i="17"/>
  <c r="U11" i="17"/>
  <c r="R21" i="17"/>
  <c r="S21" i="17"/>
  <c r="T21" i="17"/>
  <c r="U21" i="17"/>
  <c r="R28" i="17"/>
  <c r="S28" i="17"/>
  <c r="T28" i="17"/>
  <c r="U28" i="17"/>
  <c r="R11" i="17"/>
  <c r="S11" i="17"/>
  <c r="R45" i="16"/>
  <c r="S45" i="16"/>
  <c r="T45" i="16"/>
  <c r="U45" i="16"/>
  <c r="R38" i="16"/>
  <c r="S38" i="16"/>
  <c r="T38" i="16"/>
  <c r="U38" i="16"/>
  <c r="R21" i="16"/>
  <c r="S21" i="16"/>
  <c r="T21" i="16"/>
  <c r="T52" i="16" s="1"/>
  <c r="U21" i="16"/>
  <c r="U15" i="14"/>
  <c r="H40" i="16" l="1"/>
  <c r="F52" i="16"/>
  <c r="N28" i="17"/>
  <c r="O28" i="17"/>
  <c r="P28" i="17"/>
  <c r="Q28" i="17"/>
  <c r="L21" i="17"/>
  <c r="M21" i="17"/>
  <c r="N21" i="17"/>
  <c r="O21" i="17"/>
  <c r="P21" i="17"/>
  <c r="Q21" i="17"/>
  <c r="L11" i="17"/>
  <c r="M11" i="17"/>
  <c r="N11" i="17"/>
  <c r="O11" i="17"/>
  <c r="P11" i="17"/>
  <c r="Q11" i="17"/>
  <c r="L28" i="17"/>
  <c r="M28" i="17"/>
  <c r="M52" i="16"/>
  <c r="N52" i="16"/>
  <c r="O52" i="16"/>
  <c r="P52" i="16"/>
  <c r="Q52" i="16"/>
  <c r="L45" i="16"/>
  <c r="M45" i="16"/>
  <c r="N45" i="16"/>
  <c r="O45" i="16"/>
  <c r="P45" i="16"/>
  <c r="Q45" i="16"/>
  <c r="L38" i="16"/>
  <c r="M38" i="16"/>
  <c r="N38" i="16"/>
  <c r="O38" i="16"/>
  <c r="P38" i="16"/>
  <c r="Q38" i="16"/>
  <c r="L28" i="16"/>
  <c r="M28" i="16"/>
  <c r="N28" i="16"/>
  <c r="O28" i="16"/>
  <c r="P28" i="16"/>
  <c r="Q28" i="16"/>
  <c r="L21" i="16"/>
  <c r="L52" i="16" s="1"/>
  <c r="M21" i="16"/>
  <c r="N21" i="16"/>
  <c r="O21" i="16"/>
  <c r="P21" i="16"/>
  <c r="Q21" i="16"/>
  <c r="L11" i="16"/>
  <c r="M11" i="16"/>
  <c r="N11" i="16"/>
  <c r="O11" i="16"/>
  <c r="P11" i="16"/>
  <c r="Q11" i="16"/>
  <c r="P9" i="14"/>
  <c r="Q36" i="14"/>
  <c r="L26" i="14"/>
  <c r="M26" i="14"/>
  <c r="M25" i="14"/>
  <c r="P26" i="14"/>
  <c r="K20" i="17"/>
  <c r="E24" i="14"/>
  <c r="E23" i="14"/>
  <c r="C51" i="16"/>
  <c r="D51" i="16"/>
  <c r="AA50" i="14"/>
  <c r="AB50" i="14"/>
  <c r="AC50" i="14"/>
  <c r="X50" i="14"/>
  <c r="Y50" i="14"/>
  <c r="Z50" i="14"/>
  <c r="Y21" i="14"/>
  <c r="P50" i="14"/>
  <c r="Q50" i="14"/>
  <c r="R50" i="14"/>
  <c r="S50" i="14"/>
  <c r="T50" i="14"/>
  <c r="U50" i="14"/>
  <c r="V50" i="14"/>
  <c r="W50" i="14"/>
  <c r="C48" i="16"/>
  <c r="D50" i="17"/>
  <c r="C50" i="17"/>
  <c r="D49" i="17"/>
  <c r="C49" i="17"/>
  <c r="E49" i="17" s="1"/>
  <c r="D48" i="17"/>
  <c r="C48" i="17"/>
  <c r="D47" i="17"/>
  <c r="C47" i="17"/>
  <c r="K45" i="17"/>
  <c r="J45" i="17"/>
  <c r="I45" i="17"/>
  <c r="H45" i="17"/>
  <c r="G45" i="17"/>
  <c r="F45" i="17"/>
  <c r="D44" i="17"/>
  <c r="C44" i="17"/>
  <c r="D43" i="17"/>
  <c r="C43" i="17"/>
  <c r="E43" i="17"/>
  <c r="D42" i="17"/>
  <c r="C42" i="17"/>
  <c r="D41" i="17"/>
  <c r="C41" i="17"/>
  <c r="D40" i="17"/>
  <c r="C40" i="17"/>
  <c r="E40" i="17" s="1"/>
  <c r="K38" i="17"/>
  <c r="J38" i="17"/>
  <c r="I38" i="17"/>
  <c r="H38" i="17"/>
  <c r="G38" i="17"/>
  <c r="F38" i="17"/>
  <c r="D37" i="17"/>
  <c r="E37" i="17" s="1"/>
  <c r="C37" i="17"/>
  <c r="C36" i="17"/>
  <c r="D35" i="17"/>
  <c r="C35" i="17"/>
  <c r="D34" i="17"/>
  <c r="C34" i="17"/>
  <c r="D33" i="17"/>
  <c r="C33" i="17"/>
  <c r="D32" i="17"/>
  <c r="C32" i="17"/>
  <c r="D31" i="17"/>
  <c r="C31" i="17"/>
  <c r="D30" i="17"/>
  <c r="C30" i="17"/>
  <c r="K28" i="17"/>
  <c r="J28" i="17"/>
  <c r="I28" i="17"/>
  <c r="H28" i="17"/>
  <c r="G28" i="17"/>
  <c r="F28" i="17"/>
  <c r="D27" i="17"/>
  <c r="C27" i="17"/>
  <c r="D26" i="17"/>
  <c r="C26" i="17"/>
  <c r="D25" i="17"/>
  <c r="C25" i="17"/>
  <c r="D24" i="17"/>
  <c r="C24" i="17"/>
  <c r="D23" i="17"/>
  <c r="C23" i="17"/>
  <c r="K21" i="17"/>
  <c r="J21" i="17"/>
  <c r="I21" i="17"/>
  <c r="H21" i="17"/>
  <c r="G21" i="17"/>
  <c r="F21" i="17"/>
  <c r="D20" i="17"/>
  <c r="C20" i="17"/>
  <c r="D19" i="17"/>
  <c r="C19" i="17"/>
  <c r="D18" i="17"/>
  <c r="C18" i="17"/>
  <c r="D17" i="17"/>
  <c r="C17" i="17"/>
  <c r="D16" i="17"/>
  <c r="C16" i="17"/>
  <c r="D15" i="17"/>
  <c r="C15" i="17"/>
  <c r="D14" i="17"/>
  <c r="C14" i="17"/>
  <c r="D13" i="17"/>
  <c r="C13" i="17"/>
  <c r="AC54" i="17"/>
  <c r="AB54" i="17"/>
  <c r="Z54" i="17"/>
  <c r="Y54" i="17"/>
  <c r="X54" i="17"/>
  <c r="W54" i="17"/>
  <c r="V54" i="17"/>
  <c r="T54" i="17"/>
  <c r="S54" i="17"/>
  <c r="R54" i="17"/>
  <c r="P54" i="17"/>
  <c r="K11" i="17"/>
  <c r="J11" i="17"/>
  <c r="I11" i="17"/>
  <c r="H11" i="17"/>
  <c r="G11" i="17"/>
  <c r="F11" i="17"/>
  <c r="F54" i="17" s="1"/>
  <c r="D10" i="17"/>
  <c r="C10" i="17"/>
  <c r="D9" i="17"/>
  <c r="C9" i="17"/>
  <c r="AA54" i="17"/>
  <c r="C45" i="17"/>
  <c r="D45" i="17"/>
  <c r="U54" i="17"/>
  <c r="L54" i="17"/>
  <c r="H54" i="17"/>
  <c r="M54" i="17"/>
  <c r="E31" i="17"/>
  <c r="E48" i="17"/>
  <c r="E47" i="17"/>
  <c r="J54" i="17"/>
  <c r="K54" i="17"/>
  <c r="C38" i="17"/>
  <c r="Q54" i="17"/>
  <c r="N54" i="17"/>
  <c r="G54" i="17"/>
  <c r="O54" i="17"/>
  <c r="I54" i="17"/>
  <c r="E30" i="17"/>
  <c r="N50" i="14"/>
  <c r="O50" i="14"/>
  <c r="L50" i="14"/>
  <c r="M50" i="14"/>
  <c r="G50" i="14"/>
  <c r="H50" i="14"/>
  <c r="I50" i="14"/>
  <c r="J50" i="14"/>
  <c r="K50" i="14"/>
  <c r="F50" i="14"/>
  <c r="C53" i="14"/>
  <c r="C54" i="14"/>
  <c r="C52" i="14"/>
  <c r="C51" i="14"/>
  <c r="D53" i="14"/>
  <c r="D54" i="14"/>
  <c r="D52" i="14"/>
  <c r="D51" i="14"/>
  <c r="C50" i="14"/>
  <c r="E52" i="14"/>
  <c r="E51" i="14"/>
  <c r="E53" i="14"/>
  <c r="E54" i="14"/>
  <c r="X45" i="14"/>
  <c r="Y45" i="14"/>
  <c r="Z45" i="14"/>
  <c r="AA45" i="14"/>
  <c r="AB45" i="14"/>
  <c r="AC45" i="14"/>
  <c r="X38" i="14"/>
  <c r="Y38" i="14"/>
  <c r="Z38" i="14"/>
  <c r="AA38" i="14"/>
  <c r="AB38" i="14"/>
  <c r="AC38" i="14"/>
  <c r="X28" i="14"/>
  <c r="Z28" i="14"/>
  <c r="AA28" i="14"/>
  <c r="AB28" i="14"/>
  <c r="AB56" i="14" s="1"/>
  <c r="AC28" i="14"/>
  <c r="AC21" i="14"/>
  <c r="AB21" i="14"/>
  <c r="X21" i="14"/>
  <c r="AA21" i="14"/>
  <c r="C13" i="14"/>
  <c r="AB11" i="14"/>
  <c r="AC11" i="14"/>
  <c r="Z11" i="14"/>
  <c r="AA11" i="14"/>
  <c r="X11" i="14"/>
  <c r="Y11" i="14"/>
  <c r="D50" i="16"/>
  <c r="C50" i="16"/>
  <c r="D49" i="16"/>
  <c r="C49" i="16"/>
  <c r="D48" i="16"/>
  <c r="D47" i="16"/>
  <c r="C47" i="16"/>
  <c r="K45" i="16"/>
  <c r="J45" i="16"/>
  <c r="I45" i="16"/>
  <c r="H45" i="16"/>
  <c r="G45" i="16"/>
  <c r="F45" i="16"/>
  <c r="D44" i="16"/>
  <c r="C44" i="16"/>
  <c r="D43" i="16"/>
  <c r="C43" i="16"/>
  <c r="D42" i="16"/>
  <c r="C42" i="16"/>
  <c r="D41" i="16"/>
  <c r="C41" i="16"/>
  <c r="D40" i="16"/>
  <c r="C40" i="16"/>
  <c r="K38" i="16"/>
  <c r="J38" i="16"/>
  <c r="J52" i="16" s="1"/>
  <c r="I38" i="16"/>
  <c r="H38" i="16"/>
  <c r="H52" i="16"/>
  <c r="G38" i="16"/>
  <c r="F38" i="16"/>
  <c r="D37" i="16"/>
  <c r="C37" i="16"/>
  <c r="D36" i="16"/>
  <c r="C36" i="16"/>
  <c r="C28" i="16" s="1"/>
  <c r="D35" i="16"/>
  <c r="C35" i="16"/>
  <c r="D34" i="16"/>
  <c r="E34" i="16" s="1"/>
  <c r="C34" i="16"/>
  <c r="D33" i="16"/>
  <c r="C33" i="16"/>
  <c r="D32" i="16"/>
  <c r="C32" i="16"/>
  <c r="D31" i="16"/>
  <c r="C31" i="16"/>
  <c r="D30" i="16"/>
  <c r="C30" i="16"/>
  <c r="K28" i="16"/>
  <c r="J28" i="16"/>
  <c r="I28" i="16"/>
  <c r="H28" i="16"/>
  <c r="G28" i="16"/>
  <c r="F28" i="16"/>
  <c r="D27" i="16"/>
  <c r="C27" i="16"/>
  <c r="E27" i="16" s="1"/>
  <c r="D26" i="16"/>
  <c r="J21" i="16"/>
  <c r="D25" i="16"/>
  <c r="C25" i="16"/>
  <c r="D24" i="16"/>
  <c r="C24" i="16"/>
  <c r="D23" i="16"/>
  <c r="C23" i="16"/>
  <c r="E23" i="16" s="1"/>
  <c r="K21" i="16"/>
  <c r="I21" i="16"/>
  <c r="H21" i="16"/>
  <c r="G21" i="16"/>
  <c r="F21" i="16"/>
  <c r="D20" i="16"/>
  <c r="C20" i="16"/>
  <c r="D19" i="16"/>
  <c r="C19" i="16"/>
  <c r="D18" i="16"/>
  <c r="C18" i="16"/>
  <c r="D17" i="16"/>
  <c r="C17" i="16"/>
  <c r="D16" i="16"/>
  <c r="C16" i="16"/>
  <c r="D15" i="16"/>
  <c r="C15" i="16"/>
  <c r="D14" i="16"/>
  <c r="C14" i="16"/>
  <c r="C11" i="16" s="1"/>
  <c r="D13" i="16"/>
  <c r="C13" i="16"/>
  <c r="K11" i="16"/>
  <c r="J11" i="16"/>
  <c r="I11" i="16"/>
  <c r="H11" i="16"/>
  <c r="G11" i="16"/>
  <c r="F11" i="16"/>
  <c r="D10" i="16"/>
  <c r="C10" i="16"/>
  <c r="D9" i="16"/>
  <c r="C9" i="16"/>
  <c r="G52" i="16"/>
  <c r="E18" i="16"/>
  <c r="E35" i="16"/>
  <c r="E37" i="16"/>
  <c r="E31" i="16"/>
  <c r="E33" i="16"/>
  <c r="K52" i="16"/>
  <c r="E16" i="16"/>
  <c r="E32" i="16"/>
  <c r="E49" i="16"/>
  <c r="I52" i="16"/>
  <c r="E19" i="16"/>
  <c r="C26" i="16"/>
  <c r="E30" i="16"/>
  <c r="R45" i="14"/>
  <c r="S45" i="14"/>
  <c r="T45" i="14"/>
  <c r="U45" i="14"/>
  <c r="V45" i="14"/>
  <c r="W45" i="14"/>
  <c r="R38" i="14"/>
  <c r="S38" i="14"/>
  <c r="T38" i="14"/>
  <c r="U38" i="14"/>
  <c r="V38" i="14"/>
  <c r="W38" i="14"/>
  <c r="R28" i="14"/>
  <c r="S28" i="14"/>
  <c r="T28" i="14"/>
  <c r="U28" i="14"/>
  <c r="V28" i="14"/>
  <c r="W28" i="14"/>
  <c r="C26" i="14"/>
  <c r="R21" i="14"/>
  <c r="S21" i="14"/>
  <c r="U21" i="14"/>
  <c r="V21" i="14"/>
  <c r="W21" i="14"/>
  <c r="W11" i="14"/>
  <c r="W56" i="14" s="1"/>
  <c r="D15" i="14"/>
  <c r="S11" i="14"/>
  <c r="T11" i="14"/>
  <c r="V11" i="14"/>
  <c r="D50" i="14"/>
  <c r="D49" i="14"/>
  <c r="C49" i="14"/>
  <c r="D48" i="14"/>
  <c r="C48" i="14"/>
  <c r="D47" i="14"/>
  <c r="C47" i="14"/>
  <c r="Q45" i="14"/>
  <c r="P45" i="14"/>
  <c r="O45" i="14"/>
  <c r="N45" i="14"/>
  <c r="M45" i="14"/>
  <c r="L45" i="14"/>
  <c r="K45" i="14"/>
  <c r="J45" i="14"/>
  <c r="I45" i="14"/>
  <c r="H45" i="14"/>
  <c r="G45" i="14"/>
  <c r="F45" i="14"/>
  <c r="C44" i="14"/>
  <c r="D43" i="14"/>
  <c r="C43" i="14"/>
  <c r="D42" i="14"/>
  <c r="C42" i="14"/>
  <c r="D41" i="14"/>
  <c r="C41" i="14"/>
  <c r="D40" i="14"/>
  <c r="C40" i="14"/>
  <c r="Q38" i="14"/>
  <c r="P38" i="14"/>
  <c r="O38" i="14"/>
  <c r="N38" i="14"/>
  <c r="M38" i="14"/>
  <c r="L38" i="14"/>
  <c r="K38" i="14"/>
  <c r="J38" i="14"/>
  <c r="I38" i="14"/>
  <c r="H38" i="14"/>
  <c r="G38" i="14"/>
  <c r="F38" i="14"/>
  <c r="D37" i="14"/>
  <c r="C37" i="14"/>
  <c r="C36" i="14"/>
  <c r="D35" i="14"/>
  <c r="C35" i="14"/>
  <c r="D34" i="14"/>
  <c r="C34" i="14"/>
  <c r="D33" i="14"/>
  <c r="C33" i="14"/>
  <c r="D32" i="14"/>
  <c r="C32" i="14"/>
  <c r="D31" i="14"/>
  <c r="C31" i="14"/>
  <c r="D30" i="14"/>
  <c r="C30" i="14"/>
  <c r="Q28" i="14"/>
  <c r="P28" i="14"/>
  <c r="O28" i="14"/>
  <c r="N28" i="14"/>
  <c r="M28" i="14"/>
  <c r="L28" i="14"/>
  <c r="K28" i="14"/>
  <c r="J28" i="14"/>
  <c r="I28" i="14"/>
  <c r="H28" i="14"/>
  <c r="G28" i="14"/>
  <c r="D27" i="14"/>
  <c r="C27" i="14"/>
  <c r="E26" i="14"/>
  <c r="D25" i="14"/>
  <c r="C25" i="14"/>
  <c r="D24" i="14"/>
  <c r="C24" i="14"/>
  <c r="D23" i="14"/>
  <c r="C23" i="14"/>
  <c r="Q21" i="14"/>
  <c r="Q56" i="14" s="1"/>
  <c r="P21" i="14"/>
  <c r="O21" i="14"/>
  <c r="N21" i="14"/>
  <c r="M21" i="14"/>
  <c r="L21" i="14"/>
  <c r="K21" i="14"/>
  <c r="J21" i="14"/>
  <c r="I21" i="14"/>
  <c r="H21" i="14"/>
  <c r="G21" i="14"/>
  <c r="F21" i="14"/>
  <c r="N11" i="14"/>
  <c r="C19" i="14"/>
  <c r="D18" i="14"/>
  <c r="C18" i="14"/>
  <c r="D17" i="14"/>
  <c r="C17" i="14"/>
  <c r="D16" i="14"/>
  <c r="C16" i="14"/>
  <c r="C15" i="14"/>
  <c r="D14" i="14"/>
  <c r="C14" i="14"/>
  <c r="D13" i="14"/>
  <c r="Q11" i="14"/>
  <c r="P11" i="14"/>
  <c r="M11" i="14"/>
  <c r="L11" i="14"/>
  <c r="J11" i="14"/>
  <c r="I11" i="14"/>
  <c r="H11" i="14"/>
  <c r="G11" i="14"/>
  <c r="F11" i="14"/>
  <c r="D10" i="14"/>
  <c r="C10" i="14"/>
  <c r="D9" i="14"/>
  <c r="C9" i="14"/>
  <c r="M56" i="14"/>
  <c r="H56" i="14"/>
  <c r="G56" i="14"/>
  <c r="C45" i="14"/>
  <c r="D45" i="14"/>
  <c r="E48" i="14"/>
  <c r="K11" i="14"/>
  <c r="K56" i="14"/>
  <c r="E27" i="14"/>
  <c r="I56" i="14"/>
  <c r="F28" i="14"/>
  <c r="F56" i="14"/>
  <c r="P56" i="14"/>
  <c r="T21" i="14"/>
  <c r="J56" i="14"/>
  <c r="L56" i="14"/>
  <c r="E50" i="14"/>
  <c r="D38" i="14"/>
  <c r="E41" i="14"/>
  <c r="E40" i="14"/>
  <c r="E42" i="14"/>
  <c r="E43" i="14"/>
  <c r="C38" i="14"/>
  <c r="E18" i="14"/>
  <c r="N56" i="14"/>
  <c r="E47" i="14"/>
  <c r="D19" i="14"/>
  <c r="E38" i="14"/>
  <c r="R11" i="14"/>
  <c r="R56" i="14" s="1"/>
  <c r="C20" i="14"/>
  <c r="U11" i="14"/>
  <c r="Y28" i="14"/>
  <c r="Y56" i="14" s="1"/>
  <c r="D36" i="14"/>
  <c r="O11" i="14"/>
  <c r="O56" i="14"/>
  <c r="D20" i="14"/>
  <c r="E41" i="17" l="1"/>
  <c r="E32" i="17"/>
  <c r="E18" i="17"/>
  <c r="E26" i="17"/>
  <c r="E45" i="17"/>
  <c r="E42" i="17"/>
  <c r="E50" i="17"/>
  <c r="E35" i="17"/>
  <c r="E34" i="17"/>
  <c r="E25" i="17"/>
  <c r="C21" i="17"/>
  <c r="E27" i="17"/>
  <c r="E19" i="17"/>
  <c r="E15" i="17"/>
  <c r="E16" i="17"/>
  <c r="E14" i="17"/>
  <c r="E13" i="17"/>
  <c r="E17" i="17"/>
  <c r="E17" i="16"/>
  <c r="E14" i="16"/>
  <c r="E42" i="16"/>
  <c r="D38" i="16"/>
  <c r="E38" i="16" s="1"/>
  <c r="E41" i="16"/>
  <c r="E50" i="16"/>
  <c r="C45" i="16"/>
  <c r="E43" i="16"/>
  <c r="C38" i="16"/>
  <c r="E40" i="16"/>
  <c r="D28" i="16"/>
  <c r="E28" i="16"/>
  <c r="E36" i="16"/>
  <c r="C21" i="16"/>
  <c r="E13" i="16"/>
  <c r="E20" i="16"/>
  <c r="E15" i="16"/>
  <c r="E49" i="14"/>
  <c r="Z56" i="14"/>
  <c r="C21" i="14"/>
  <c r="E25" i="14"/>
  <c r="X56" i="14"/>
  <c r="E10" i="14"/>
  <c r="E20" i="14"/>
  <c r="AC56" i="14"/>
  <c r="AA56" i="14"/>
  <c r="E47" i="16"/>
  <c r="E25" i="16"/>
  <c r="E26" i="16"/>
  <c r="C52" i="16"/>
  <c r="D11" i="16"/>
  <c r="E11" i="16" s="1"/>
  <c r="E44" i="14"/>
  <c r="E37" i="14"/>
  <c r="E36" i="14"/>
  <c r="E35" i="14"/>
  <c r="E34" i="14"/>
  <c r="E33" i="14"/>
  <c r="E32" i="14"/>
  <c r="C28" i="14"/>
  <c r="E31" i="14"/>
  <c r="E30" i="14"/>
  <c r="V56" i="14"/>
  <c r="T56" i="14"/>
  <c r="E15" i="14"/>
  <c r="E16" i="14"/>
  <c r="E17" i="14"/>
  <c r="E19" i="14"/>
  <c r="C11" i="14"/>
  <c r="E13" i="14"/>
  <c r="E9" i="14"/>
  <c r="D38" i="17"/>
  <c r="E38" i="17" s="1"/>
  <c r="E33" i="17"/>
  <c r="E23" i="17"/>
  <c r="D21" i="17"/>
  <c r="E21" i="17" s="1"/>
  <c r="S56" i="14"/>
  <c r="D21" i="14"/>
  <c r="E21" i="14" s="1"/>
  <c r="C28" i="17"/>
  <c r="E36" i="17"/>
  <c r="E20" i="17"/>
  <c r="C11" i="17"/>
  <c r="D11" i="17"/>
  <c r="D45" i="16"/>
  <c r="E45" i="16" s="1"/>
  <c r="E48" i="16"/>
  <c r="D21" i="16"/>
  <c r="E21" i="16" s="1"/>
  <c r="U56" i="14"/>
  <c r="D28" i="14"/>
  <c r="D11" i="14"/>
  <c r="E14" i="14"/>
  <c r="D56" i="14" l="1"/>
  <c r="E28" i="14"/>
  <c r="C56" i="14"/>
  <c r="E11" i="14"/>
  <c r="D54" i="17"/>
  <c r="C54" i="17"/>
  <c r="E11" i="17"/>
  <c r="D52" i="16"/>
  <c r="E52" i="16" s="1"/>
  <c r="E54" i="17" l="1"/>
  <c r="E56" i="14"/>
</calcChain>
</file>

<file path=xl/sharedStrings.xml><?xml version="1.0" encoding="utf-8"?>
<sst xmlns="http://schemas.openxmlformats.org/spreadsheetml/2006/main" count="402" uniqueCount="118">
  <si>
    <t>№ з/п</t>
  </si>
  <si>
    <t>план</t>
  </si>
  <si>
    <t>виконано</t>
  </si>
  <si>
    <t>% виконання</t>
  </si>
  <si>
    <t>в тому числі</t>
  </si>
  <si>
    <t>січень</t>
  </si>
  <si>
    <t>лютий</t>
  </si>
  <si>
    <t>березень</t>
  </si>
  <si>
    <t>ВСЬОГО</t>
  </si>
  <si>
    <t>тис.грн.</t>
  </si>
  <si>
    <t>Назва видатків</t>
  </si>
  <si>
    <t>Заробітна плата</t>
  </si>
  <si>
    <t>Нарахування на оплату праці</t>
  </si>
  <si>
    <t>з них</t>
  </si>
  <si>
    <t>паливо-мастильні матеріали</t>
  </si>
  <si>
    <t>будівельні матеріали</t>
  </si>
  <si>
    <t>Оплата комунальних послуг-всього</t>
  </si>
  <si>
    <t>теплопостачання</t>
  </si>
  <si>
    <t>електроенергія</t>
  </si>
  <si>
    <t>водопостачання</t>
  </si>
  <si>
    <t>Оплата послуг (крім комунальних)-всього</t>
  </si>
  <si>
    <t xml:space="preserve">господарчі товари </t>
  </si>
  <si>
    <t>запчастини</t>
  </si>
  <si>
    <t>канцелярське приладдя, папір</t>
  </si>
  <si>
    <t>меблі</t>
  </si>
  <si>
    <t>інші (крупні суми розшифрувати)</t>
  </si>
  <si>
    <t>обладнання</t>
  </si>
  <si>
    <t>газопостачання</t>
  </si>
  <si>
    <t>3.1</t>
  </si>
  <si>
    <t>3.2</t>
  </si>
  <si>
    <t>3.3</t>
  </si>
  <si>
    <t>3.4</t>
  </si>
  <si>
    <t>3.5</t>
  </si>
  <si>
    <t>3.6</t>
  </si>
  <si>
    <t>3.7</t>
  </si>
  <si>
    <t>3.8</t>
  </si>
  <si>
    <t>4</t>
  </si>
  <si>
    <t>4.1</t>
  </si>
  <si>
    <t>4.2</t>
  </si>
  <si>
    <t>4.3</t>
  </si>
  <si>
    <t>4.4</t>
  </si>
  <si>
    <t>5</t>
  </si>
  <si>
    <t>6</t>
  </si>
  <si>
    <t>7</t>
  </si>
  <si>
    <t>підпис</t>
  </si>
  <si>
    <t>6.1</t>
  </si>
  <si>
    <t>6.2</t>
  </si>
  <si>
    <t xml:space="preserve"> розпорядник бюджетних коштів</t>
  </si>
  <si>
    <t>Предмети, матеріали, обладнання-всього</t>
  </si>
  <si>
    <t>Медикаменти та перев'язувальні матеріали-всього</t>
  </si>
  <si>
    <t>наркотичні засоби</t>
  </si>
  <si>
    <t>кисень</t>
  </si>
  <si>
    <t xml:space="preserve">медикаменти </t>
  </si>
  <si>
    <t>інші</t>
  </si>
  <si>
    <t>Продукти харчування</t>
  </si>
  <si>
    <t>6.3</t>
  </si>
  <si>
    <t>з них (розшифрувати)</t>
  </si>
  <si>
    <t>ремонт та обслуговування медичного обладнання</t>
  </si>
  <si>
    <t>ремонт та обслуговування автотранспорту</t>
  </si>
  <si>
    <t>обслуговування ліфтів</t>
  </si>
  <si>
    <t>6.4</t>
  </si>
  <si>
    <t>ремонт та обслуговування комп'ютерної техніки</t>
  </si>
  <si>
    <t>6.5</t>
  </si>
  <si>
    <t>6.6</t>
  </si>
  <si>
    <t>оплата послуг зв'язку, вивіз ТПВ</t>
  </si>
  <si>
    <t>6.7</t>
  </si>
  <si>
    <t>Видатки на відрядження</t>
  </si>
  <si>
    <t>8</t>
  </si>
  <si>
    <t>8.1</t>
  </si>
  <si>
    <t>8.2</t>
  </si>
  <si>
    <t>8.3</t>
  </si>
  <si>
    <t>8.4</t>
  </si>
  <si>
    <t>9</t>
  </si>
  <si>
    <t>Окремі заходи по реалізації державних(регіональних) програм, не віднесені до заходів розвитку</t>
  </si>
  <si>
    <t>10</t>
  </si>
  <si>
    <t>10.1</t>
  </si>
  <si>
    <t>10.2</t>
  </si>
  <si>
    <t xml:space="preserve">Соціальне забезпечення </t>
  </si>
  <si>
    <t>виплата пенсій і допомоги</t>
  </si>
  <si>
    <t>інші виплати населенню</t>
  </si>
  <si>
    <t>11</t>
  </si>
  <si>
    <t>Інші поточні видатки</t>
  </si>
  <si>
    <t>ремонт приміщень</t>
  </si>
  <si>
    <t xml:space="preserve">                                                                                </t>
  </si>
  <si>
    <t>Директор</t>
  </si>
  <si>
    <t>КНП "Центр первинної медико-санітарної допомоги м.Павлограда"</t>
  </si>
  <si>
    <t>Дуднікова О.І.</t>
  </si>
  <si>
    <t>квітень</t>
  </si>
  <si>
    <t>травень</t>
  </si>
  <si>
    <t>червень</t>
  </si>
  <si>
    <t>12</t>
  </si>
  <si>
    <t>Капітальні видатки</t>
  </si>
  <si>
    <t>липень</t>
  </si>
  <si>
    <t>серпень</t>
  </si>
  <si>
    <t>вересень</t>
  </si>
  <si>
    <t>Вик.Компанієць І.С. тел.(0509072563)</t>
  </si>
  <si>
    <t>жовтень</t>
  </si>
  <si>
    <t>листопад</t>
  </si>
  <si>
    <t>грудень</t>
  </si>
  <si>
    <t>О.І.Дуднікова</t>
  </si>
  <si>
    <t>12.1</t>
  </si>
  <si>
    <t>12.2</t>
  </si>
  <si>
    <t>12.3</t>
  </si>
  <si>
    <t>12.4</t>
  </si>
  <si>
    <t>Кондиціонери</t>
  </si>
  <si>
    <t>Холодильник</t>
  </si>
  <si>
    <t>Капітальний ремонт інших об'єктів</t>
  </si>
  <si>
    <t>Дефібрилятор</t>
  </si>
  <si>
    <t>Звіт про використання коштів НСЗУ за  2022 рік</t>
  </si>
  <si>
    <t>Звіт про використання бюджетних коштів за  2022 рік</t>
  </si>
  <si>
    <t>2022 рік</t>
  </si>
  <si>
    <t>Оплата інших енергоносіїв та інших комунальних послуг</t>
  </si>
  <si>
    <t>2022 р</t>
  </si>
  <si>
    <t>генератори</t>
  </si>
  <si>
    <t>генератор</t>
  </si>
  <si>
    <t>кондиціонери</t>
  </si>
  <si>
    <t>перерахунок ПКД на ремонт 2 пов.амб №7,8</t>
  </si>
  <si>
    <r>
      <t xml:space="preserve">Звіт про використання коштів </t>
    </r>
    <r>
      <rPr>
        <b/>
        <u/>
        <sz val="14"/>
        <color indexed="10"/>
        <rFont val="Times New Roman"/>
        <family val="1"/>
        <charset val="204"/>
      </rPr>
      <t xml:space="preserve"> ( плата за оренду комунального майна та відшкодування фактичних витрат)</t>
    </r>
    <r>
      <rPr>
        <b/>
        <sz val="14"/>
        <rFont val="Times New Roman"/>
        <family val="1"/>
        <charset val="204"/>
      </rPr>
      <t xml:space="preserve"> за  2022 рік ( І квартал, півріччя, 9 місяців, </t>
    </r>
    <r>
      <rPr>
        <b/>
        <u/>
        <sz val="14"/>
        <rFont val="Times New Roman"/>
        <family val="1"/>
        <charset val="204"/>
      </rPr>
      <t>рік</t>
    </r>
    <r>
      <rPr>
        <b/>
        <sz val="14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</si>
</sst>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0"/>
    <numFmt numFmtId="165" formatCode="0.000"/>
    <numFmt numFmtId="166" formatCode="0.0%"/>
    <numFmt numFmtId="167" formatCode="#,##0.00000"/>
    <numFmt numFmtId="168" formatCode="0.00000"/>
    <numFmt numFmtId="169" formatCode="0.0"/>
    <numFmt numFmtId="170" formatCode="0.0000"/>
  </numFmts>
  <fonts count="1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0"/>
      <name val="Arial"/>
      <family val="2"/>
      <charset val="204"/>
    </font>
    <font>
      <b/>
      <u/>
      <sz val="14"/>
      <color indexed="1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231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/>
    <xf numFmtId="0" fontId="6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center" vertical="center"/>
    </xf>
    <xf numFmtId="0" fontId="7" fillId="0" borderId="0" xfId="0" applyFont="1"/>
    <xf numFmtId="165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9" fillId="0" borderId="0" xfId="0" applyFont="1"/>
    <xf numFmtId="0" fontId="8" fillId="0" borderId="0" xfId="0" applyFont="1"/>
    <xf numFmtId="0" fontId="8" fillId="0" borderId="2" xfId="0" applyFont="1" applyBorder="1"/>
    <xf numFmtId="0" fontId="3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15" fillId="0" borderId="0" xfId="0" applyFont="1"/>
    <xf numFmtId="0" fontId="15" fillId="0" borderId="6" xfId="0" applyFont="1" applyBorder="1"/>
    <xf numFmtId="164" fontId="2" fillId="2" borderId="7" xfId="0" applyNumberFormat="1" applyFont="1" applyFill="1" applyBorder="1" applyAlignment="1">
      <alignment horizontal="center"/>
    </xf>
    <xf numFmtId="165" fontId="2" fillId="2" borderId="7" xfId="0" applyNumberFormat="1" applyFont="1" applyFill="1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2" fillId="2" borderId="13" xfId="0" applyNumberFormat="1" applyFont="1" applyFill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164" fontId="2" fillId="3" borderId="13" xfId="0" applyNumberFormat="1" applyFont="1" applyFill="1" applyBorder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164" fontId="2" fillId="3" borderId="17" xfId="0" applyNumberFormat="1" applyFont="1" applyFill="1" applyBorder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165" fontId="14" fillId="0" borderId="20" xfId="0" applyNumberFormat="1" applyFont="1" applyBorder="1" applyAlignment="1">
      <alignment horizontal="center"/>
    </xf>
    <xf numFmtId="2" fontId="14" fillId="0" borderId="12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165" fontId="8" fillId="2" borderId="13" xfId="0" applyNumberFormat="1" applyFont="1" applyFill="1" applyBorder="1" applyAlignment="1">
      <alignment horizontal="center"/>
    </xf>
    <xf numFmtId="165" fontId="8" fillId="2" borderId="7" xfId="0" applyNumberFormat="1" applyFont="1" applyFill="1" applyBorder="1" applyAlignment="1">
      <alignment horizontal="center"/>
    </xf>
    <xf numFmtId="165" fontId="2" fillId="2" borderId="13" xfId="0" applyNumberFormat="1" applyFont="1" applyFill="1" applyBorder="1" applyAlignment="1">
      <alignment horizontal="center"/>
    </xf>
    <xf numFmtId="0" fontId="14" fillId="0" borderId="12" xfId="0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165" fontId="3" fillId="0" borderId="14" xfId="0" applyNumberFormat="1" applyFont="1" applyBorder="1" applyAlignment="1">
      <alignment horizontal="center"/>
    </xf>
    <xf numFmtId="165" fontId="3" fillId="0" borderId="15" xfId="0" applyNumberFormat="1" applyFont="1" applyBorder="1" applyAlignment="1">
      <alignment horizontal="center"/>
    </xf>
    <xf numFmtId="165" fontId="8" fillId="2" borderId="21" xfId="0" applyNumberFormat="1" applyFont="1" applyFill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5" fontId="2" fillId="2" borderId="21" xfId="0" applyNumberFormat="1" applyFont="1" applyFill="1" applyBorder="1" applyAlignment="1">
      <alignment horizontal="center"/>
    </xf>
    <xf numFmtId="0" fontId="14" fillId="0" borderId="20" xfId="0" applyFont="1" applyBorder="1" applyAlignment="1">
      <alignment horizontal="center"/>
    </xf>
    <xf numFmtId="164" fontId="8" fillId="2" borderId="13" xfId="0" applyNumberFormat="1" applyFont="1" applyFill="1" applyBorder="1" applyAlignment="1">
      <alignment horizontal="center"/>
    </xf>
    <xf numFmtId="164" fontId="8" fillId="2" borderId="7" xfId="0" applyNumberFormat="1" applyFont="1" applyFill="1" applyBorder="1" applyAlignment="1">
      <alignment horizontal="center"/>
    </xf>
    <xf numFmtId="165" fontId="8" fillId="2" borderId="22" xfId="0" applyNumberFormat="1" applyFont="1" applyFill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8" fillId="2" borderId="25" xfId="0" applyNumberFormat="1" applyFont="1" applyFill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8" fillId="2" borderId="28" xfId="0" applyNumberFormat="1" applyFont="1" applyFill="1" applyBorder="1" applyAlignment="1">
      <alignment horizontal="center" vertical="center"/>
    </xf>
    <xf numFmtId="49" fontId="10" fillId="3" borderId="25" xfId="0" applyNumberFormat="1" applyFont="1" applyFill="1" applyBorder="1" applyAlignment="1">
      <alignment horizontal="center" vertical="center"/>
    </xf>
    <xf numFmtId="0" fontId="3" fillId="0" borderId="23" xfId="0" applyFont="1" applyBorder="1" applyAlignment="1">
      <alignment horizontal="justify" vertical="center"/>
    </xf>
    <xf numFmtId="166" fontId="3" fillId="0" borderId="4" xfId="0" applyNumberFormat="1" applyFont="1" applyBorder="1" applyAlignment="1">
      <alignment horizontal="center"/>
    </xf>
    <xf numFmtId="0" fontId="3" fillId="0" borderId="24" xfId="0" applyFont="1" applyBorder="1" applyAlignment="1">
      <alignment horizontal="justify" vertical="center"/>
    </xf>
    <xf numFmtId="166" fontId="3" fillId="0" borderId="5" xfId="0" applyNumberFormat="1" applyFont="1" applyBorder="1" applyAlignment="1">
      <alignment horizontal="center"/>
    </xf>
    <xf numFmtId="0" fontId="2" fillId="2" borderId="25" xfId="0" applyFont="1" applyFill="1" applyBorder="1" applyAlignment="1">
      <alignment horizontal="justify" vertical="center"/>
    </xf>
    <xf numFmtId="166" fontId="8" fillId="0" borderId="11" xfId="0" applyNumberFormat="1" applyFont="1" applyBorder="1" applyAlignment="1">
      <alignment horizontal="center"/>
    </xf>
    <xf numFmtId="0" fontId="3" fillId="0" borderId="26" xfId="0" applyFont="1" applyBorder="1" applyAlignment="1">
      <alignment horizontal="justify" vertical="center"/>
    </xf>
    <xf numFmtId="0" fontId="3" fillId="0" borderId="27" xfId="0" applyFont="1" applyBorder="1" applyAlignment="1">
      <alignment horizontal="justify" vertical="center"/>
    </xf>
    <xf numFmtId="0" fontId="3" fillId="0" borderId="27" xfId="0" applyFont="1" applyBorder="1"/>
    <xf numFmtId="0" fontId="3" fillId="0" borderId="24" xfId="0" applyFont="1" applyBorder="1"/>
    <xf numFmtId="0" fontId="2" fillId="2" borderId="25" xfId="0" applyFont="1" applyFill="1" applyBorder="1"/>
    <xf numFmtId="166" fontId="8" fillId="2" borderId="7" xfId="0" applyNumberFormat="1" applyFont="1" applyFill="1" applyBorder="1" applyAlignment="1">
      <alignment horizontal="center"/>
    </xf>
    <xf numFmtId="0" fontId="3" fillId="0" borderId="27" xfId="0" applyFont="1" applyBorder="1" applyAlignment="1">
      <alignment wrapText="1"/>
    </xf>
    <xf numFmtId="0" fontId="3" fillId="0" borderId="24" xfId="0" applyFont="1" applyBorder="1" applyAlignment="1">
      <alignment wrapText="1"/>
    </xf>
    <xf numFmtId="166" fontId="8" fillId="2" borderId="17" xfId="0" applyNumberFormat="1" applyFont="1" applyFill="1" applyBorder="1" applyAlignment="1">
      <alignment horizontal="center"/>
    </xf>
    <xf numFmtId="166" fontId="3" fillId="2" borderId="1" xfId="0" applyNumberFormat="1" applyFont="1" applyFill="1" applyBorder="1" applyAlignment="1">
      <alignment horizontal="center"/>
    </xf>
    <xf numFmtId="166" fontId="3" fillId="2" borderId="5" xfId="0" applyNumberFormat="1" applyFont="1" applyFill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2" fillId="2" borderId="13" xfId="0" applyFont="1" applyFill="1" applyBorder="1" applyAlignment="1">
      <alignment horizontal="justify" vertical="center"/>
    </xf>
    <xf numFmtId="0" fontId="2" fillId="3" borderId="25" xfId="0" applyFont="1" applyFill="1" applyBorder="1" applyAlignment="1">
      <alignment horizontal="justify" vertical="center"/>
    </xf>
    <xf numFmtId="166" fontId="8" fillId="0" borderId="7" xfId="0" applyNumberFormat="1" applyFont="1" applyBorder="1" applyAlignment="1">
      <alignment horizontal="center"/>
    </xf>
    <xf numFmtId="0" fontId="0" fillId="0" borderId="0" xfId="0" applyFill="1"/>
    <xf numFmtId="0" fontId="8" fillId="0" borderId="1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164" fontId="3" fillId="0" borderId="19" xfId="0" applyNumberFormat="1" applyFont="1" applyFill="1" applyBorder="1" applyAlignment="1">
      <alignment horizontal="center"/>
    </xf>
    <xf numFmtId="164" fontId="3" fillId="0" borderId="18" xfId="0" applyNumberFormat="1" applyFont="1" applyFill="1" applyBorder="1" applyAlignment="1">
      <alignment horizontal="center"/>
    </xf>
    <xf numFmtId="164" fontId="3" fillId="0" borderId="5" xfId="0" applyNumberFormat="1" applyFont="1" applyFill="1" applyBorder="1" applyAlignment="1">
      <alignment horizontal="center"/>
    </xf>
    <xf numFmtId="164" fontId="3" fillId="0" borderId="15" xfId="0" applyNumberFormat="1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14" fillId="0" borderId="12" xfId="0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3" fillId="0" borderId="14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14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3" fillId="0" borderId="14" xfId="0" applyNumberFormat="1" applyFont="1" applyFill="1" applyBorder="1" applyAlignment="1">
      <alignment horizontal="center"/>
    </xf>
    <xf numFmtId="165" fontId="2" fillId="0" borderId="7" xfId="0" applyNumberFormat="1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5" fontId="3" fillId="0" borderId="4" xfId="0" applyNumberFormat="1" applyFont="1" applyFill="1" applyBorder="1" applyAlignment="1">
      <alignment horizontal="center"/>
    </xf>
    <xf numFmtId="165" fontId="3" fillId="0" borderId="12" xfId="0" applyNumberFormat="1" applyFont="1" applyFill="1" applyBorder="1" applyAlignment="1">
      <alignment horizontal="center"/>
    </xf>
    <xf numFmtId="165" fontId="2" fillId="0" borderId="21" xfId="0" applyNumberFormat="1" applyFont="1" applyFill="1" applyBorder="1" applyAlignment="1">
      <alignment horizontal="center"/>
    </xf>
    <xf numFmtId="0" fontId="4" fillId="0" borderId="0" xfId="0" applyFont="1" applyFill="1"/>
    <xf numFmtId="164" fontId="0" fillId="0" borderId="0" xfId="0" applyNumberFormat="1"/>
    <xf numFmtId="167" fontId="2" fillId="2" borderId="7" xfId="0" applyNumberFormat="1" applyFont="1" applyFill="1" applyBorder="1" applyAlignment="1">
      <alignment horizontal="center"/>
    </xf>
    <xf numFmtId="168" fontId="2" fillId="2" borderId="7" xfId="0" applyNumberFormat="1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164" fontId="14" fillId="0" borderId="4" xfId="0" applyNumberFormat="1" applyFont="1" applyBorder="1" applyAlignment="1">
      <alignment horizontal="center"/>
    </xf>
    <xf numFmtId="167" fontId="3" fillId="0" borderId="5" xfId="0" applyNumberFormat="1" applyFont="1" applyBorder="1" applyAlignment="1">
      <alignment horizontal="center"/>
    </xf>
    <xf numFmtId="167" fontId="3" fillId="0" borderId="15" xfId="0" applyNumberFormat="1" applyFont="1" applyBorder="1" applyAlignment="1">
      <alignment horizontal="center"/>
    </xf>
    <xf numFmtId="167" fontId="3" fillId="0" borderId="1" xfId="0" applyNumberFormat="1" applyFont="1" applyBorder="1" applyAlignment="1">
      <alignment horizontal="center"/>
    </xf>
    <xf numFmtId="165" fontId="0" fillId="0" borderId="0" xfId="0" applyNumberFormat="1"/>
    <xf numFmtId="0" fontId="1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9" xfId="0" applyFont="1" applyBorder="1" applyAlignment="1">
      <alignment horizontal="justify" vertical="center"/>
    </xf>
    <xf numFmtId="164" fontId="3" fillId="0" borderId="29" xfId="0" applyNumberFormat="1" applyFont="1" applyBorder="1" applyAlignment="1">
      <alignment horizontal="center"/>
    </xf>
    <xf numFmtId="166" fontId="3" fillId="0" borderId="29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30" xfId="0" applyFont="1" applyBorder="1" applyAlignment="1">
      <alignment horizontal="justify" vertical="center"/>
    </xf>
    <xf numFmtId="166" fontId="3" fillId="0" borderId="30" xfId="0" applyNumberFormat="1" applyFont="1" applyBorder="1" applyAlignment="1">
      <alignment horizontal="center"/>
    </xf>
    <xf numFmtId="164" fontId="3" fillId="0" borderId="30" xfId="0" applyNumberFormat="1" applyFont="1" applyBorder="1" applyAlignment="1">
      <alignment horizontal="center"/>
    </xf>
    <xf numFmtId="0" fontId="8" fillId="2" borderId="13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justify" vertical="center"/>
    </xf>
    <xf numFmtId="164" fontId="8" fillId="2" borderId="31" xfId="0" applyNumberFormat="1" applyFont="1" applyFill="1" applyBorder="1" applyAlignment="1">
      <alignment horizontal="center"/>
    </xf>
    <xf numFmtId="166" fontId="8" fillId="2" borderId="31" xfId="0" applyNumberFormat="1" applyFont="1" applyFill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/>
    </xf>
    <xf numFmtId="0" fontId="3" fillId="0" borderId="32" xfId="0" applyFont="1" applyBorder="1" applyAlignment="1">
      <alignment horizontal="center"/>
    </xf>
    <xf numFmtId="166" fontId="3" fillId="0" borderId="3" xfId="0" applyNumberFormat="1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49" fontId="3" fillId="0" borderId="14" xfId="0" applyNumberFormat="1" applyFont="1" applyBorder="1" applyAlignment="1">
      <alignment horizontal="center" vertical="center"/>
    </xf>
    <xf numFmtId="0" fontId="3" fillId="0" borderId="33" xfId="0" applyFont="1" applyBorder="1" applyAlignment="1">
      <alignment horizontal="justify" vertical="center"/>
    </xf>
    <xf numFmtId="166" fontId="3" fillId="0" borderId="33" xfId="0" applyNumberFormat="1" applyFont="1" applyBorder="1" applyAlignment="1">
      <alignment horizontal="center"/>
    </xf>
    <xf numFmtId="164" fontId="3" fillId="0" borderId="33" xfId="0" applyNumberFormat="1" applyFont="1" applyBorder="1" applyAlignment="1">
      <alignment horizontal="center"/>
    </xf>
    <xf numFmtId="49" fontId="3" fillId="0" borderId="15" xfId="0" applyNumberFormat="1" applyFont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justify" vertical="center"/>
    </xf>
    <xf numFmtId="49" fontId="3" fillId="0" borderId="12" xfId="0" applyNumberFormat="1" applyFont="1" applyBorder="1" applyAlignment="1">
      <alignment horizontal="center" vertical="center"/>
    </xf>
    <xf numFmtId="2" fontId="3" fillId="0" borderId="33" xfId="0" applyNumberFormat="1" applyFont="1" applyBorder="1" applyAlignment="1">
      <alignment horizontal="center"/>
    </xf>
    <xf numFmtId="165" fontId="3" fillId="0" borderId="33" xfId="0" applyNumberFormat="1" applyFont="1" applyBorder="1" applyAlignment="1">
      <alignment horizontal="center"/>
    </xf>
    <xf numFmtId="0" fontId="3" fillId="0" borderId="33" xfId="0" applyFont="1" applyBorder="1"/>
    <xf numFmtId="0" fontId="3" fillId="0" borderId="30" xfId="0" applyFont="1" applyBorder="1"/>
    <xf numFmtId="2" fontId="3" fillId="0" borderId="30" xfId="0" applyNumberFormat="1" applyFont="1" applyBorder="1" applyAlignment="1">
      <alignment horizontal="center"/>
    </xf>
    <xf numFmtId="169" fontId="3" fillId="0" borderId="30" xfId="0" applyNumberFormat="1" applyFont="1" applyBorder="1" applyAlignment="1">
      <alignment horizontal="center"/>
    </xf>
    <xf numFmtId="165" fontId="3" fillId="0" borderId="30" xfId="0" applyNumberFormat="1" applyFont="1" applyBorder="1" applyAlignment="1">
      <alignment horizontal="center"/>
    </xf>
    <xf numFmtId="0" fontId="2" fillId="2" borderId="31" xfId="0" applyFont="1" applyFill="1" applyBorder="1"/>
    <xf numFmtId="164" fontId="8" fillId="0" borderId="29" xfId="0" applyNumberFormat="1" applyFont="1" applyBorder="1" applyAlignment="1">
      <alignment horizontal="center"/>
    </xf>
    <xf numFmtId="165" fontId="8" fillId="2" borderId="31" xfId="0" applyNumberFormat="1" applyFont="1" applyFill="1" applyBorder="1" applyAlignment="1">
      <alignment horizontal="center"/>
    </xf>
    <xf numFmtId="0" fontId="3" fillId="0" borderId="33" xfId="0" applyFont="1" applyBorder="1" applyAlignment="1">
      <alignment wrapText="1"/>
    </xf>
    <xf numFmtId="0" fontId="3" fillId="0" borderId="30" xfId="0" applyFont="1" applyBorder="1" applyAlignment="1">
      <alignment wrapText="1"/>
    </xf>
    <xf numFmtId="164" fontId="8" fillId="2" borderId="35" xfId="0" applyNumberFormat="1" applyFont="1" applyFill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6" fontId="8" fillId="2" borderId="35" xfId="0" applyNumberFormat="1" applyFont="1" applyFill="1" applyBorder="1" applyAlignment="1">
      <alignment horizontal="center"/>
    </xf>
    <xf numFmtId="164" fontId="3" fillId="0" borderId="32" xfId="0" applyNumberFormat="1" applyFont="1" applyBorder="1" applyAlignment="1">
      <alignment horizontal="center"/>
    </xf>
    <xf numFmtId="166" fontId="3" fillId="2" borderId="33" xfId="0" applyNumberFormat="1" applyFont="1" applyFill="1" applyBorder="1" applyAlignment="1">
      <alignment horizontal="center"/>
    </xf>
    <xf numFmtId="166" fontId="3" fillId="2" borderId="30" xfId="0" applyNumberFormat="1" applyFont="1" applyFill="1" applyBorder="1" applyAlignment="1">
      <alignment horizontal="center"/>
    </xf>
    <xf numFmtId="49" fontId="10" fillId="3" borderId="13" xfId="0" applyNumberFormat="1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justify" vertical="center"/>
    </xf>
    <xf numFmtId="164" fontId="8" fillId="3" borderId="31" xfId="0" applyNumberFormat="1" applyFont="1" applyFill="1" applyBorder="1" applyAlignment="1">
      <alignment horizontal="center"/>
    </xf>
    <xf numFmtId="166" fontId="8" fillId="3" borderId="35" xfId="0" applyNumberFormat="1" applyFont="1" applyFill="1" applyBorder="1" applyAlignment="1">
      <alignment horizontal="center"/>
    </xf>
    <xf numFmtId="0" fontId="16" fillId="0" borderId="0" xfId="0" applyFont="1"/>
    <xf numFmtId="0" fontId="16" fillId="0" borderId="6" xfId="0" applyFont="1" applyBorder="1"/>
    <xf numFmtId="0" fontId="3" fillId="0" borderId="0" xfId="0" applyFont="1" applyAlignment="1">
      <alignment horizontal="center" vertical="center"/>
    </xf>
    <xf numFmtId="167" fontId="14" fillId="0" borderId="4" xfId="0" applyNumberFormat="1" applyFont="1" applyFill="1" applyBorder="1" applyAlignment="1">
      <alignment horizontal="center"/>
    </xf>
    <xf numFmtId="165" fontId="2" fillId="2" borderId="22" xfId="0" applyNumberFormat="1" applyFont="1" applyFill="1" applyBorder="1" applyAlignment="1">
      <alignment horizontal="center"/>
    </xf>
    <xf numFmtId="165" fontId="2" fillId="0" borderId="36" xfId="0" applyNumberFormat="1" applyFont="1" applyFill="1" applyBorder="1" applyAlignment="1">
      <alignment horizontal="center"/>
    </xf>
    <xf numFmtId="165" fontId="8" fillId="2" borderId="37" xfId="0" applyNumberFormat="1" applyFont="1" applyFill="1" applyBorder="1" applyAlignment="1">
      <alignment horizontal="center"/>
    </xf>
    <xf numFmtId="164" fontId="2" fillId="3" borderId="21" xfId="0" applyNumberFormat="1" applyFont="1" applyFill="1" applyBorder="1" applyAlignment="1">
      <alignment horizontal="center"/>
    </xf>
    <xf numFmtId="164" fontId="2" fillId="3" borderId="22" xfId="0" applyNumberFormat="1" applyFont="1" applyFill="1" applyBorder="1" applyAlignment="1">
      <alignment horizontal="center"/>
    </xf>
    <xf numFmtId="165" fontId="8" fillId="2" borderId="33" xfId="0" applyNumberFormat="1" applyFont="1" applyFill="1" applyBorder="1" applyAlignment="1">
      <alignment horizontal="center"/>
    </xf>
    <xf numFmtId="164" fontId="2" fillId="3" borderId="38" xfId="0" applyNumberFormat="1" applyFont="1" applyFill="1" applyBorder="1" applyAlignment="1">
      <alignment horizontal="center"/>
    </xf>
    <xf numFmtId="166" fontId="8" fillId="3" borderId="22" xfId="0" applyNumberFormat="1" applyFont="1" applyFill="1" applyBorder="1" applyAlignment="1">
      <alignment horizontal="center"/>
    </xf>
    <xf numFmtId="165" fontId="10" fillId="2" borderId="21" xfId="0" applyNumberFormat="1" applyFont="1" applyFill="1" applyBorder="1" applyAlignment="1">
      <alignment horizontal="center"/>
    </xf>
    <xf numFmtId="165" fontId="3" fillId="2" borderId="33" xfId="0" applyNumberFormat="1" applyFont="1" applyFill="1" applyBorder="1" applyAlignment="1">
      <alignment horizontal="center"/>
    </xf>
    <xf numFmtId="165" fontId="10" fillId="2" borderId="22" xfId="0" applyNumberFormat="1" applyFont="1" applyFill="1" applyBorder="1" applyAlignment="1">
      <alignment horizontal="center"/>
    </xf>
    <xf numFmtId="165" fontId="10" fillId="0" borderId="36" xfId="0" applyNumberFormat="1" applyFont="1" applyFill="1" applyBorder="1" applyAlignment="1">
      <alignment horizontal="center"/>
    </xf>
    <xf numFmtId="165" fontId="10" fillId="0" borderId="21" xfId="0" applyNumberFormat="1" applyFont="1" applyFill="1" applyBorder="1" applyAlignment="1">
      <alignment horizontal="center"/>
    </xf>
    <xf numFmtId="168" fontId="8" fillId="2" borderId="7" xfId="0" applyNumberFormat="1" applyFont="1" applyFill="1" applyBorder="1" applyAlignment="1">
      <alignment horizontal="center"/>
    </xf>
    <xf numFmtId="165" fontId="8" fillId="2" borderId="39" xfId="0" applyNumberFormat="1" applyFont="1" applyFill="1" applyBorder="1" applyAlignment="1">
      <alignment horizontal="center"/>
    </xf>
    <xf numFmtId="49" fontId="3" fillId="0" borderId="4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7" fontId="8" fillId="2" borderId="7" xfId="0" applyNumberFormat="1" applyFont="1" applyFill="1" applyBorder="1" applyAlignment="1">
      <alignment horizontal="center"/>
    </xf>
    <xf numFmtId="49" fontId="3" fillId="2" borderId="13" xfId="0" applyNumberFormat="1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justify" vertical="center"/>
    </xf>
    <xf numFmtId="166" fontId="3" fillId="2" borderId="35" xfId="0" applyNumberFormat="1" applyFont="1" applyFill="1" applyBorder="1" applyAlignment="1">
      <alignment horizontal="center"/>
    </xf>
    <xf numFmtId="165" fontId="3" fillId="2" borderId="31" xfId="0" applyNumberFormat="1" applyFont="1" applyFill="1" applyBorder="1" applyAlignment="1">
      <alignment horizontal="center"/>
    </xf>
    <xf numFmtId="165" fontId="3" fillId="2" borderId="34" xfId="0" applyNumberFormat="1" applyFont="1" applyFill="1" applyBorder="1" applyAlignment="1">
      <alignment horizontal="center"/>
    </xf>
    <xf numFmtId="0" fontId="0" fillId="0" borderId="0" xfId="0" applyFont="1"/>
    <xf numFmtId="165" fontId="3" fillId="2" borderId="7" xfId="0" applyNumberFormat="1" applyFont="1" applyFill="1" applyBorder="1" applyAlignment="1">
      <alignment horizontal="center"/>
    </xf>
    <xf numFmtId="165" fontId="8" fillId="2" borderId="41" xfId="0" applyNumberFormat="1" applyFont="1" applyFill="1" applyBorder="1" applyAlignment="1">
      <alignment horizontal="center"/>
    </xf>
    <xf numFmtId="164" fontId="8" fillId="3" borderId="38" xfId="0" applyNumberFormat="1" applyFont="1" applyFill="1" applyBorder="1" applyAlignment="1">
      <alignment horizontal="center"/>
    </xf>
    <xf numFmtId="167" fontId="8" fillId="2" borderId="31" xfId="0" applyNumberFormat="1" applyFont="1" applyFill="1" applyBorder="1" applyAlignment="1">
      <alignment horizontal="center"/>
    </xf>
    <xf numFmtId="167" fontId="14" fillId="0" borderId="16" xfId="0" applyNumberFormat="1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170" fontId="8" fillId="2" borderId="7" xfId="0" applyNumberFormat="1" applyFont="1" applyFill="1" applyBorder="1" applyAlignment="1">
      <alignment horizontal="center"/>
    </xf>
    <xf numFmtId="164" fontId="8" fillId="0" borderId="43" xfId="0" applyNumberFormat="1" applyFont="1" applyBorder="1" applyAlignment="1">
      <alignment horizontal="center"/>
    </xf>
    <xf numFmtId="165" fontId="8" fillId="2" borderId="34" xfId="0" applyNumberFormat="1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8" fillId="0" borderId="23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9"/>
  <sheetViews>
    <sheetView tabSelected="1" view="pageBreakPreview" zoomScale="75" zoomScaleNormal="75" zoomScaleSheetLayoutView="75" workbookViewId="0">
      <pane xSplit="5" topLeftCell="F1" activePane="topRight" state="frozen"/>
      <selection pane="topRight" activeCell="Q26" sqref="Q26"/>
    </sheetView>
  </sheetViews>
  <sheetFormatPr defaultRowHeight="12.75" x14ac:dyDescent="0.2"/>
  <cols>
    <col min="1" max="1" width="8.85546875" customWidth="1"/>
    <col min="2" max="2" width="54.7109375" customWidth="1"/>
    <col min="3" max="3" width="18.85546875" customWidth="1"/>
    <col min="4" max="4" width="21.140625" customWidth="1"/>
    <col min="5" max="5" width="20" customWidth="1"/>
    <col min="6" max="6" width="18.28515625" customWidth="1"/>
    <col min="7" max="7" width="18" customWidth="1"/>
    <col min="8" max="8" width="17.7109375" customWidth="1"/>
    <col min="9" max="9" width="18" customWidth="1"/>
    <col min="10" max="10" width="17.5703125" customWidth="1"/>
    <col min="11" max="11" width="17.7109375" customWidth="1"/>
    <col min="12" max="12" width="19.140625" customWidth="1"/>
    <col min="13" max="13" width="18" customWidth="1"/>
    <col min="14" max="14" width="18.28515625" customWidth="1"/>
    <col min="15" max="15" width="17.85546875" customWidth="1"/>
    <col min="16" max="16" width="17.5703125" customWidth="1"/>
    <col min="17" max="17" width="16.5703125" customWidth="1"/>
    <col min="18" max="18" width="17.5703125" customWidth="1"/>
    <col min="19" max="19" width="16.5703125" customWidth="1"/>
    <col min="20" max="20" width="17.5703125" customWidth="1"/>
    <col min="21" max="21" width="16.5703125" customWidth="1"/>
    <col min="22" max="22" width="17.5703125" customWidth="1"/>
    <col min="23" max="23" width="16.5703125" customWidth="1"/>
    <col min="24" max="24" width="17.5703125" customWidth="1"/>
    <col min="25" max="25" width="16.5703125" style="88" customWidth="1"/>
    <col min="26" max="26" width="17.5703125" style="88" customWidth="1"/>
    <col min="27" max="27" width="16.5703125" style="88" customWidth="1"/>
    <col min="28" max="28" width="17.5703125" style="88" customWidth="1"/>
    <col min="29" max="29" width="16.5703125" style="88" customWidth="1"/>
    <col min="30" max="30" width="11.5703125" bestFit="1" customWidth="1"/>
  </cols>
  <sheetData>
    <row r="1" spans="1:30" ht="15.75" x14ac:dyDescent="0.25">
      <c r="A1" s="7"/>
      <c r="B1" s="7"/>
      <c r="C1" s="7"/>
      <c r="D1" s="7"/>
      <c r="E1" s="7"/>
      <c r="F1" s="7"/>
      <c r="G1" s="7"/>
      <c r="H1" s="7"/>
      <c r="I1" s="7"/>
      <c r="J1" s="10"/>
      <c r="K1" s="10"/>
    </row>
    <row r="2" spans="1:30" ht="18.75" x14ac:dyDescent="0.2">
      <c r="A2" s="209" t="s">
        <v>108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</row>
    <row r="3" spans="1:30" ht="20.25" x14ac:dyDescent="0.3">
      <c r="A3" s="210" t="s">
        <v>85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</row>
    <row r="4" spans="1:30" ht="15.75" x14ac:dyDescent="0.25">
      <c r="A4" s="211" t="s">
        <v>47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</row>
    <row r="5" spans="1:30" ht="15" customHeight="1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3" t="s">
        <v>9</v>
      </c>
    </row>
    <row r="6" spans="1:30" ht="19.5" thickBot="1" x14ac:dyDescent="0.25">
      <c r="A6" s="212" t="s">
        <v>0</v>
      </c>
      <c r="B6" s="212" t="s">
        <v>10</v>
      </c>
      <c r="C6" s="218" t="s">
        <v>112</v>
      </c>
      <c r="D6" s="220"/>
      <c r="E6" s="219"/>
      <c r="F6" s="215" t="s">
        <v>4</v>
      </c>
      <c r="G6" s="216"/>
      <c r="H6" s="216"/>
      <c r="I6" s="216"/>
      <c r="J6" s="216"/>
      <c r="K6" s="224"/>
      <c r="L6" s="215" t="s">
        <v>4</v>
      </c>
      <c r="M6" s="216"/>
      <c r="N6" s="216"/>
      <c r="O6" s="216"/>
      <c r="P6" s="216"/>
      <c r="Q6" s="217"/>
      <c r="R6" s="215" t="s">
        <v>4</v>
      </c>
      <c r="S6" s="216"/>
      <c r="T6" s="216"/>
      <c r="U6" s="216"/>
      <c r="V6" s="216"/>
      <c r="W6" s="217"/>
      <c r="X6" s="215" t="s">
        <v>4</v>
      </c>
      <c r="Y6" s="216"/>
      <c r="Z6" s="216"/>
      <c r="AA6" s="216"/>
      <c r="AB6" s="216"/>
      <c r="AC6" s="217"/>
    </row>
    <row r="7" spans="1:30" ht="18.75" x14ac:dyDescent="0.2">
      <c r="A7" s="213"/>
      <c r="B7" s="213"/>
      <c r="C7" s="221"/>
      <c r="D7" s="222"/>
      <c r="E7" s="223"/>
      <c r="F7" s="218" t="s">
        <v>5</v>
      </c>
      <c r="G7" s="219"/>
      <c r="H7" s="218" t="s">
        <v>6</v>
      </c>
      <c r="I7" s="219"/>
      <c r="J7" s="218" t="s">
        <v>7</v>
      </c>
      <c r="K7" s="219"/>
      <c r="L7" s="218" t="s">
        <v>87</v>
      </c>
      <c r="M7" s="219"/>
      <c r="N7" s="218" t="s">
        <v>88</v>
      </c>
      <c r="O7" s="219"/>
      <c r="P7" s="218" t="s">
        <v>89</v>
      </c>
      <c r="Q7" s="219"/>
      <c r="R7" s="218" t="s">
        <v>92</v>
      </c>
      <c r="S7" s="219"/>
      <c r="T7" s="218" t="s">
        <v>93</v>
      </c>
      <c r="U7" s="219"/>
      <c r="V7" s="218" t="s">
        <v>94</v>
      </c>
      <c r="W7" s="219"/>
      <c r="X7" s="218" t="s">
        <v>96</v>
      </c>
      <c r="Y7" s="219"/>
      <c r="Z7" s="207" t="s">
        <v>97</v>
      </c>
      <c r="AA7" s="208"/>
      <c r="AB7" s="207" t="s">
        <v>98</v>
      </c>
      <c r="AC7" s="208"/>
    </row>
    <row r="8" spans="1:30" ht="19.5" thickBot="1" x14ac:dyDescent="0.25">
      <c r="A8" s="214"/>
      <c r="B8" s="214"/>
      <c r="C8" s="22" t="s">
        <v>1</v>
      </c>
      <c r="D8" s="23" t="s">
        <v>2</v>
      </c>
      <c r="E8" s="24" t="s">
        <v>3</v>
      </c>
      <c r="F8" s="22" t="s">
        <v>1</v>
      </c>
      <c r="G8" s="24" t="s">
        <v>2</v>
      </c>
      <c r="H8" s="22" t="s">
        <v>1</v>
      </c>
      <c r="I8" s="24" t="s">
        <v>2</v>
      </c>
      <c r="J8" s="22" t="s">
        <v>1</v>
      </c>
      <c r="K8" s="24" t="s">
        <v>2</v>
      </c>
      <c r="L8" s="22" t="s">
        <v>1</v>
      </c>
      <c r="M8" s="24" t="s">
        <v>2</v>
      </c>
      <c r="N8" s="22" t="s">
        <v>1</v>
      </c>
      <c r="O8" s="24" t="s">
        <v>2</v>
      </c>
      <c r="P8" s="22" t="s">
        <v>1</v>
      </c>
      <c r="Q8" s="24" t="s">
        <v>2</v>
      </c>
      <c r="R8" s="22" t="s">
        <v>1</v>
      </c>
      <c r="S8" s="24" t="s">
        <v>2</v>
      </c>
      <c r="T8" s="22" t="s">
        <v>1</v>
      </c>
      <c r="U8" s="24" t="s">
        <v>2</v>
      </c>
      <c r="V8" s="22" t="s">
        <v>1</v>
      </c>
      <c r="W8" s="24" t="s">
        <v>2</v>
      </c>
      <c r="X8" s="22" t="s">
        <v>1</v>
      </c>
      <c r="Y8" s="89" t="s">
        <v>2</v>
      </c>
      <c r="Z8" s="90" t="s">
        <v>1</v>
      </c>
      <c r="AA8" s="89" t="s">
        <v>2</v>
      </c>
      <c r="AB8" s="90" t="s">
        <v>1</v>
      </c>
      <c r="AC8" s="89" t="s">
        <v>2</v>
      </c>
    </row>
    <row r="9" spans="1:30" ht="18.75" x14ac:dyDescent="0.3">
      <c r="A9" s="57">
        <v>1</v>
      </c>
      <c r="B9" s="67" t="s">
        <v>11</v>
      </c>
      <c r="C9" s="26">
        <f>F9+H9+J9+L9+N9+P9+R9+T9+V9+X9+Z9+AB9</f>
        <v>63236.044479999997</v>
      </c>
      <c r="D9" s="26">
        <f>G9+I9+K9+M9+O9+Q9+S9+U9+W9+Y9+AA9+AC9</f>
        <v>59678.219989999998</v>
      </c>
      <c r="E9" s="68">
        <f>D9/C9</f>
        <v>0.9437373966183914</v>
      </c>
      <c r="F9" s="37">
        <v>4950.6000000000004</v>
      </c>
      <c r="G9" s="38">
        <v>4485.2466599999998</v>
      </c>
      <c r="H9" s="37">
        <v>4980.6000000000004</v>
      </c>
      <c r="I9" s="38">
        <v>4960.70939</v>
      </c>
      <c r="J9" s="37">
        <v>5889.0391399999999</v>
      </c>
      <c r="K9" s="38">
        <v>5021.6427899999999</v>
      </c>
      <c r="L9" s="37">
        <v>5257.42238</v>
      </c>
      <c r="M9" s="38">
        <v>5116.0826699999998</v>
      </c>
      <c r="N9" s="37">
        <v>4929.5668900000001</v>
      </c>
      <c r="O9" s="38">
        <v>5356.2907299999997</v>
      </c>
      <c r="P9" s="37">
        <f>5029.38249+200</f>
        <v>5229.38249</v>
      </c>
      <c r="Q9" s="38">
        <v>5288.0002000000004</v>
      </c>
      <c r="R9" s="37">
        <v>5499.2697099999996</v>
      </c>
      <c r="S9" s="38">
        <f>44910.31919-39972.296</f>
        <v>4938.0231899999999</v>
      </c>
      <c r="T9" s="37">
        <v>5550.6</v>
      </c>
      <c r="U9" s="38">
        <v>4840.6783800000003</v>
      </c>
      <c r="V9" s="37">
        <v>5400.1</v>
      </c>
      <c r="W9" s="38">
        <v>4903.6452600000002</v>
      </c>
      <c r="X9" s="37">
        <v>5281.8611300000002</v>
      </c>
      <c r="Y9" s="91">
        <v>4802.3684999999996</v>
      </c>
      <c r="Z9" s="92">
        <v>4559.8983500000004</v>
      </c>
      <c r="AA9" s="91">
        <v>4875.4705299999996</v>
      </c>
      <c r="AB9" s="92">
        <v>5707.7043899999999</v>
      </c>
      <c r="AC9" s="91">
        <v>5090.0616900000005</v>
      </c>
      <c r="AD9" s="109"/>
    </row>
    <row r="10" spans="1:30" ht="19.5" thickBot="1" x14ac:dyDescent="0.35">
      <c r="A10" s="58">
        <v>2</v>
      </c>
      <c r="B10" s="69" t="s">
        <v>12</v>
      </c>
      <c r="C10" s="26">
        <f>F10+H10+J10+L10+N10+P10+R10+T10+V10+X10+Z10+AB10</f>
        <v>13742.895459999998</v>
      </c>
      <c r="D10" s="26">
        <f>G10+I10+K10+M10+O10+Q10+S10+U10+W10+Y10+AA10+AC10</f>
        <v>12958.783229999997</v>
      </c>
      <c r="E10" s="70">
        <f>D10/C10</f>
        <v>0.94294417560824551</v>
      </c>
      <c r="F10" s="29">
        <v>1087.9836</v>
      </c>
      <c r="G10" s="33">
        <v>965.63032999999996</v>
      </c>
      <c r="H10" s="29">
        <v>1105.9837399999999</v>
      </c>
      <c r="I10" s="33">
        <v>1094.6467399999999</v>
      </c>
      <c r="J10" s="29">
        <v>1357.9836</v>
      </c>
      <c r="K10" s="33">
        <v>1105.5438899999999</v>
      </c>
      <c r="L10" s="29">
        <v>1173.9836</v>
      </c>
      <c r="M10" s="33">
        <v>1108.32176</v>
      </c>
      <c r="N10" s="29">
        <v>1077.9836</v>
      </c>
      <c r="O10" s="33">
        <v>1173.46099</v>
      </c>
      <c r="P10" s="29">
        <v>1091.1320000000001</v>
      </c>
      <c r="Q10" s="33">
        <v>1156.98777</v>
      </c>
      <c r="R10" s="29">
        <v>1110</v>
      </c>
      <c r="S10" s="33">
        <f>9786.97295-8711.835</f>
        <v>1075.1379500000003</v>
      </c>
      <c r="T10" s="29">
        <v>1191.1320000000001</v>
      </c>
      <c r="U10" s="33">
        <v>1047.5850499999999</v>
      </c>
      <c r="V10" s="29">
        <v>1142.4694199999999</v>
      </c>
      <c r="W10" s="33">
        <v>1059.6582900000001</v>
      </c>
      <c r="X10" s="29">
        <v>1203.7305799999999</v>
      </c>
      <c r="Y10" s="93">
        <v>1032.7465500000001</v>
      </c>
      <c r="Z10" s="94">
        <v>1031.749</v>
      </c>
      <c r="AA10" s="93">
        <v>1046.90497</v>
      </c>
      <c r="AB10" s="94">
        <v>1168.76432</v>
      </c>
      <c r="AC10" s="93">
        <v>1092.15894</v>
      </c>
    </row>
    <row r="11" spans="1:30" ht="39" customHeight="1" thickBot="1" x14ac:dyDescent="0.35">
      <c r="A11" s="59">
        <v>3</v>
      </c>
      <c r="B11" s="71" t="s">
        <v>48</v>
      </c>
      <c r="C11" s="27">
        <f>C13+C14+C15+C16+C17+C18+C19+C20</f>
        <v>1120.9809</v>
      </c>
      <c r="D11" s="27">
        <f>D13+D14+D15+D16+D17+D18+D19+D20</f>
        <v>844.08621999999991</v>
      </c>
      <c r="E11" s="72">
        <f>D11/C11</f>
        <v>0.75298894031111496</v>
      </c>
      <c r="F11" s="27">
        <f t="shared" ref="F11:AC11" si="0">F13+F14+F15+F16+F17+F18+F19+F20</f>
        <v>92.65</v>
      </c>
      <c r="G11" s="110">
        <f t="shared" si="0"/>
        <v>37.225999999999999</v>
      </c>
      <c r="H11" s="27">
        <f t="shared" si="0"/>
        <v>95</v>
      </c>
      <c r="I11" s="110">
        <f t="shared" si="0"/>
        <v>128.94399999999996</v>
      </c>
      <c r="J11" s="27">
        <f t="shared" si="0"/>
        <v>80</v>
      </c>
      <c r="K11" s="110">
        <f t="shared" si="0"/>
        <v>68.720320000000001</v>
      </c>
      <c r="L11" s="110">
        <f t="shared" si="0"/>
        <v>95</v>
      </c>
      <c r="M11" s="110">
        <f t="shared" si="0"/>
        <v>53.243900000000004</v>
      </c>
      <c r="N11" s="110">
        <f t="shared" si="0"/>
        <v>115</v>
      </c>
      <c r="O11" s="110">
        <f t="shared" si="0"/>
        <v>187.42690000000002</v>
      </c>
      <c r="P11" s="110">
        <f t="shared" si="0"/>
        <v>60</v>
      </c>
      <c r="Q11" s="110">
        <f t="shared" si="0"/>
        <v>0</v>
      </c>
      <c r="R11" s="110">
        <f t="shared" si="0"/>
        <v>25</v>
      </c>
      <c r="S11" s="110">
        <f t="shared" si="0"/>
        <v>23.976500000000001</v>
      </c>
      <c r="T11" s="110">
        <f t="shared" si="0"/>
        <v>30</v>
      </c>
      <c r="U11" s="110">
        <f t="shared" si="0"/>
        <v>25.6112</v>
      </c>
      <c r="V11" s="110">
        <f t="shared" si="0"/>
        <v>199.99999999999997</v>
      </c>
      <c r="W11" s="110">
        <f t="shared" si="0"/>
        <v>257.34139999999996</v>
      </c>
      <c r="X11" s="110">
        <f t="shared" si="0"/>
        <v>10</v>
      </c>
      <c r="Y11" s="110">
        <f t="shared" si="0"/>
        <v>4.59</v>
      </c>
      <c r="Z11" s="110">
        <f t="shared" si="0"/>
        <v>132.4</v>
      </c>
      <c r="AA11" s="110">
        <f t="shared" si="0"/>
        <v>54.491900000000001</v>
      </c>
      <c r="AB11" s="110">
        <f t="shared" si="0"/>
        <v>185.93090000000001</v>
      </c>
      <c r="AC11" s="110">
        <f t="shared" si="0"/>
        <v>2.5141</v>
      </c>
    </row>
    <row r="12" spans="1:30" ht="18.75" x14ac:dyDescent="0.3">
      <c r="A12" s="60"/>
      <c r="B12" s="73" t="s">
        <v>13</v>
      </c>
      <c r="C12" s="112"/>
      <c r="D12" s="14"/>
      <c r="E12" s="68"/>
      <c r="F12" s="30"/>
      <c r="G12" s="53"/>
      <c r="H12" s="30"/>
      <c r="I12" s="53"/>
      <c r="J12" s="46"/>
      <c r="K12" s="15"/>
      <c r="L12" s="202"/>
      <c r="M12" s="39"/>
      <c r="N12" s="30"/>
      <c r="O12" s="53"/>
      <c r="P12" s="46"/>
      <c r="Q12" s="15"/>
      <c r="R12" s="46"/>
      <c r="S12" s="15"/>
      <c r="T12" s="46"/>
      <c r="U12" s="15"/>
      <c r="V12" s="46"/>
      <c r="W12" s="15"/>
      <c r="X12" s="46"/>
      <c r="Y12" s="95"/>
      <c r="Z12" s="96"/>
      <c r="AA12" s="95"/>
      <c r="AB12" s="96"/>
      <c r="AC12" s="172"/>
    </row>
    <row r="13" spans="1:30" ht="18.75" x14ac:dyDescent="0.3">
      <c r="A13" s="61" t="s">
        <v>28</v>
      </c>
      <c r="B13" s="74" t="s">
        <v>14</v>
      </c>
      <c r="C13" s="26">
        <f>F13+H13+J13+L13+N13+P13+R13+T13+V13+X13+Z13+AB13</f>
        <v>458.41200000000003</v>
      </c>
      <c r="D13" s="26">
        <f>G13+I13+K13+M13+O13+Q13+S13+U13+W13+Y13+AA13+AC13</f>
        <v>408.50729999999999</v>
      </c>
      <c r="E13" s="51">
        <f t="shared" ref="E13:E26" si="1">D13/C13</f>
        <v>0.89113570325384139</v>
      </c>
      <c r="F13" s="28">
        <v>18</v>
      </c>
      <c r="G13" s="34">
        <v>1.8291299999999999</v>
      </c>
      <c r="H13" s="28">
        <v>28</v>
      </c>
      <c r="I13" s="34">
        <v>37.068629999999999</v>
      </c>
      <c r="J13" s="28">
        <v>5.6</v>
      </c>
      <c r="K13" s="34">
        <v>5.5455399999999999</v>
      </c>
      <c r="L13" s="28">
        <v>55</v>
      </c>
      <c r="M13" s="34">
        <v>3.899</v>
      </c>
      <c r="N13" s="28">
        <v>115</v>
      </c>
      <c r="O13" s="34">
        <v>173.08500000000001</v>
      </c>
      <c r="P13" s="28">
        <v>60</v>
      </c>
      <c r="Q13" s="34"/>
      <c r="R13" s="29">
        <v>25</v>
      </c>
      <c r="S13" s="34">
        <v>0.84499999999999997</v>
      </c>
      <c r="T13" s="28">
        <v>30</v>
      </c>
      <c r="U13" s="34">
        <v>1.26</v>
      </c>
      <c r="V13" s="28">
        <f>200-118.188</f>
        <v>81.811999999999998</v>
      </c>
      <c r="W13" s="34">
        <v>184.97499999999999</v>
      </c>
      <c r="X13" s="29"/>
      <c r="Y13" s="97"/>
      <c r="Z13" s="98">
        <v>10</v>
      </c>
      <c r="AA13" s="97"/>
      <c r="AB13" s="98">
        <v>30</v>
      </c>
      <c r="AC13" s="97"/>
    </row>
    <row r="14" spans="1:30" ht="18.75" x14ac:dyDescent="0.3">
      <c r="A14" s="61" t="s">
        <v>29</v>
      </c>
      <c r="B14" s="74" t="s">
        <v>22</v>
      </c>
      <c r="C14" s="26">
        <f t="shared" ref="C14:D20" si="2">F14+H14+J14+L14+N14+P14+R14+T14+V14+X14+Z14+AB14</f>
        <v>109.515</v>
      </c>
      <c r="D14" s="26">
        <f t="shared" si="2"/>
        <v>87.534639999999996</v>
      </c>
      <c r="E14" s="51">
        <f t="shared" si="1"/>
        <v>0.79929361274711219</v>
      </c>
      <c r="F14" s="28">
        <v>14</v>
      </c>
      <c r="G14" s="34">
        <v>9.4636200000000006</v>
      </c>
      <c r="H14" s="28"/>
      <c r="I14" s="34">
        <v>5.2806600000000001</v>
      </c>
      <c r="J14" s="28">
        <v>14.4</v>
      </c>
      <c r="K14" s="34">
        <v>7.8698600000000001</v>
      </c>
      <c r="L14" s="28">
        <v>28</v>
      </c>
      <c r="M14" s="34">
        <v>33.6355</v>
      </c>
      <c r="N14" s="28"/>
      <c r="O14" s="34">
        <v>0</v>
      </c>
      <c r="P14" s="28"/>
      <c r="Q14" s="34"/>
      <c r="R14" s="29"/>
      <c r="S14" s="34">
        <v>14.864000000000001</v>
      </c>
      <c r="T14" s="28"/>
      <c r="U14" s="34">
        <v>7.8010000000000002</v>
      </c>
      <c r="V14" s="28">
        <v>23.114999999999998</v>
      </c>
      <c r="W14" s="34">
        <v>0.6</v>
      </c>
      <c r="X14" s="29"/>
      <c r="Y14" s="97"/>
      <c r="Z14" s="98">
        <v>10</v>
      </c>
      <c r="AA14" s="97">
        <v>8.02</v>
      </c>
      <c r="AB14" s="98">
        <v>20</v>
      </c>
      <c r="AC14" s="97"/>
    </row>
    <row r="15" spans="1:30" ht="18.75" x14ac:dyDescent="0.3">
      <c r="A15" s="61" t="s">
        <v>30</v>
      </c>
      <c r="B15" s="74" t="s">
        <v>15</v>
      </c>
      <c r="C15" s="26">
        <f t="shared" si="2"/>
        <v>76.95</v>
      </c>
      <c r="D15" s="26">
        <f t="shared" si="2"/>
        <v>59.941420000000008</v>
      </c>
      <c r="E15" s="51">
        <f t="shared" si="1"/>
        <v>0.77896582196231323</v>
      </c>
      <c r="F15" s="28">
        <v>6.15</v>
      </c>
      <c r="G15" s="34">
        <v>7.825E-2</v>
      </c>
      <c r="H15" s="28"/>
      <c r="I15" s="34">
        <v>1.10995</v>
      </c>
      <c r="J15" s="28"/>
      <c r="K15" s="34">
        <v>1.7319999999999999E-2</v>
      </c>
      <c r="L15" s="28">
        <v>0</v>
      </c>
      <c r="M15" s="34">
        <v>4.3144999999999998</v>
      </c>
      <c r="N15" s="28"/>
      <c r="O15" s="34">
        <v>0.65690000000000004</v>
      </c>
      <c r="P15" s="28"/>
      <c r="Q15" s="34"/>
      <c r="R15" s="29"/>
      <c r="S15" s="34">
        <v>0.34749999999999998</v>
      </c>
      <c r="T15" s="28"/>
      <c r="U15" s="34">
        <f>14.1948-7.2421</f>
        <v>6.952700000000001</v>
      </c>
      <c r="V15" s="28">
        <v>15.8</v>
      </c>
      <c r="W15" s="34">
        <v>8.4184000000000001</v>
      </c>
      <c r="X15" s="29"/>
      <c r="Y15" s="97"/>
      <c r="Z15" s="98">
        <v>45</v>
      </c>
      <c r="AA15" s="97">
        <v>38.045900000000003</v>
      </c>
      <c r="AB15" s="98">
        <v>10</v>
      </c>
      <c r="AC15" s="97"/>
    </row>
    <row r="16" spans="1:30" ht="18.75" x14ac:dyDescent="0.3">
      <c r="A16" s="61" t="s">
        <v>31</v>
      </c>
      <c r="B16" s="74" t="s">
        <v>21</v>
      </c>
      <c r="C16" s="26">
        <f t="shared" si="2"/>
        <v>44.637999999999998</v>
      </c>
      <c r="D16" s="26">
        <f t="shared" si="2"/>
        <v>22.626059999999999</v>
      </c>
      <c r="E16" s="51">
        <f t="shared" si="1"/>
        <v>0.50687889242349571</v>
      </c>
      <c r="F16" s="28">
        <v>5</v>
      </c>
      <c r="G16" s="34">
        <v>0</v>
      </c>
      <c r="H16" s="28"/>
      <c r="I16" s="34">
        <v>0.86675999999999997</v>
      </c>
      <c r="J16" s="28"/>
      <c r="K16" s="34">
        <v>0</v>
      </c>
      <c r="L16" s="28">
        <v>5</v>
      </c>
      <c r="M16" s="34">
        <v>8.3869000000000007</v>
      </c>
      <c r="N16" s="28"/>
      <c r="O16" s="34">
        <v>0.65690000000000004</v>
      </c>
      <c r="P16" s="28"/>
      <c r="Q16" s="34"/>
      <c r="R16" s="29"/>
      <c r="S16" s="34">
        <v>0</v>
      </c>
      <c r="T16" s="28"/>
      <c r="U16" s="34">
        <v>9.5975000000000001</v>
      </c>
      <c r="V16" s="28">
        <v>9.6379999999999999</v>
      </c>
      <c r="W16" s="34">
        <v>0.13</v>
      </c>
      <c r="X16" s="29"/>
      <c r="Y16" s="97"/>
      <c r="Z16" s="98">
        <v>10</v>
      </c>
      <c r="AA16" s="97">
        <v>2.988</v>
      </c>
      <c r="AB16" s="98">
        <v>15</v>
      </c>
      <c r="AC16" s="97"/>
    </row>
    <row r="17" spans="1:29" ht="18.75" x14ac:dyDescent="0.3">
      <c r="A17" s="61" t="s">
        <v>32</v>
      </c>
      <c r="B17" s="74" t="s">
        <v>23</v>
      </c>
      <c r="C17" s="26">
        <f t="shared" si="2"/>
        <v>178.5</v>
      </c>
      <c r="D17" s="26">
        <f t="shared" si="2"/>
        <v>151.05859999999998</v>
      </c>
      <c r="E17" s="51">
        <f t="shared" si="1"/>
        <v>0.84626666666666661</v>
      </c>
      <c r="F17" s="28">
        <v>14.5</v>
      </c>
      <c r="G17" s="34">
        <v>12.968999999999999</v>
      </c>
      <c r="H17" s="28">
        <v>64</v>
      </c>
      <c r="I17" s="34">
        <v>61.106000000000002</v>
      </c>
      <c r="J17" s="28">
        <v>50</v>
      </c>
      <c r="K17" s="34">
        <v>50.437600000000003</v>
      </c>
      <c r="L17" s="28">
        <v>6</v>
      </c>
      <c r="M17" s="34">
        <v>3.008</v>
      </c>
      <c r="N17" s="28"/>
      <c r="O17" s="34">
        <v>6.75</v>
      </c>
      <c r="P17" s="28"/>
      <c r="Q17" s="34"/>
      <c r="R17" s="29"/>
      <c r="S17" s="34">
        <v>7.92</v>
      </c>
      <c r="T17" s="28"/>
      <c r="U17" s="34">
        <v>0</v>
      </c>
      <c r="V17" s="28">
        <v>9</v>
      </c>
      <c r="W17" s="34">
        <v>1.1599999999999999</v>
      </c>
      <c r="X17" s="29">
        <v>5</v>
      </c>
      <c r="Y17" s="97"/>
      <c r="Z17" s="98">
        <v>20</v>
      </c>
      <c r="AA17" s="97">
        <v>5.4379999999999997</v>
      </c>
      <c r="AB17" s="98">
        <v>10</v>
      </c>
      <c r="AC17" s="97">
        <v>2.27</v>
      </c>
    </row>
    <row r="18" spans="1:29" ht="18.75" x14ac:dyDescent="0.3">
      <c r="A18" s="61" t="s">
        <v>33</v>
      </c>
      <c r="B18" s="74" t="s">
        <v>24</v>
      </c>
      <c r="C18" s="26">
        <f t="shared" si="2"/>
        <v>0</v>
      </c>
      <c r="D18" s="26">
        <f t="shared" si="2"/>
        <v>0</v>
      </c>
      <c r="E18" s="51" t="e">
        <f t="shared" si="1"/>
        <v>#DIV/0!</v>
      </c>
      <c r="F18" s="28">
        <v>0</v>
      </c>
      <c r="G18" s="34">
        <v>0</v>
      </c>
      <c r="H18" s="28"/>
      <c r="I18" s="34"/>
      <c r="J18" s="28"/>
      <c r="K18" s="34">
        <v>0</v>
      </c>
      <c r="L18" s="28">
        <v>0</v>
      </c>
      <c r="M18" s="34">
        <v>0</v>
      </c>
      <c r="N18" s="28"/>
      <c r="O18" s="34">
        <v>0</v>
      </c>
      <c r="P18" s="28"/>
      <c r="Q18" s="34"/>
      <c r="R18" s="29"/>
      <c r="S18" s="34">
        <v>0</v>
      </c>
      <c r="T18" s="28"/>
      <c r="U18" s="34"/>
      <c r="V18" s="28"/>
      <c r="W18" s="34">
        <v>0</v>
      </c>
      <c r="X18" s="29"/>
      <c r="Y18" s="97"/>
      <c r="Z18" s="98"/>
      <c r="AA18" s="97">
        <v>0</v>
      </c>
      <c r="AB18" s="98"/>
      <c r="AC18" s="97"/>
    </row>
    <row r="19" spans="1:29" ht="18.75" x14ac:dyDescent="0.3">
      <c r="A19" s="61" t="s">
        <v>34</v>
      </c>
      <c r="B19" s="74" t="s">
        <v>26</v>
      </c>
      <c r="C19" s="26">
        <f t="shared" si="2"/>
        <v>63.634999999999998</v>
      </c>
      <c r="D19" s="26">
        <f t="shared" si="2"/>
        <v>23.224999999999998</v>
      </c>
      <c r="E19" s="51">
        <f t="shared" si="1"/>
        <v>0.36497210654514023</v>
      </c>
      <c r="F19" s="28">
        <v>0</v>
      </c>
      <c r="G19" s="34">
        <v>0</v>
      </c>
      <c r="H19" s="28"/>
      <c r="I19" s="34"/>
      <c r="J19" s="28">
        <v>10</v>
      </c>
      <c r="K19" s="34">
        <v>4.8499999999999996</v>
      </c>
      <c r="L19" s="28">
        <v>1</v>
      </c>
      <c r="M19" s="34">
        <v>0</v>
      </c>
      <c r="N19" s="28"/>
      <c r="O19" s="34">
        <v>5.2050000000000001</v>
      </c>
      <c r="P19" s="28"/>
      <c r="Q19" s="34"/>
      <c r="R19" s="29"/>
      <c r="S19" s="34">
        <v>0</v>
      </c>
      <c r="T19" s="28"/>
      <c r="U19" s="34"/>
      <c r="V19" s="28">
        <v>7.6349999999999998</v>
      </c>
      <c r="W19" s="34">
        <v>8.58</v>
      </c>
      <c r="X19" s="29">
        <v>5</v>
      </c>
      <c r="Y19" s="97">
        <v>4.59</v>
      </c>
      <c r="Z19" s="98">
        <v>20</v>
      </c>
      <c r="AA19" s="97">
        <v>0</v>
      </c>
      <c r="AB19" s="98">
        <v>20</v>
      </c>
      <c r="AC19" s="97"/>
    </row>
    <row r="20" spans="1:29" ht="19.5" thickBot="1" x14ac:dyDescent="0.35">
      <c r="A20" s="62" t="s">
        <v>35</v>
      </c>
      <c r="B20" s="69" t="s">
        <v>25</v>
      </c>
      <c r="C20" s="26">
        <f t="shared" si="2"/>
        <v>189.33089999999999</v>
      </c>
      <c r="D20" s="26">
        <f t="shared" si="2"/>
        <v>91.193199999999962</v>
      </c>
      <c r="E20" s="70">
        <f t="shared" si="1"/>
        <v>0.48166041570604679</v>
      </c>
      <c r="F20" s="29">
        <v>35</v>
      </c>
      <c r="G20" s="33">
        <v>12.885999999999999</v>
      </c>
      <c r="H20" s="29">
        <v>3</v>
      </c>
      <c r="I20" s="34">
        <v>23.511999999999986</v>
      </c>
      <c r="J20" s="29"/>
      <c r="K20" s="34"/>
      <c r="L20" s="29"/>
      <c r="M20" s="33"/>
      <c r="N20" s="29"/>
      <c r="O20" s="33">
        <v>1.0730999999999824</v>
      </c>
      <c r="P20" s="28"/>
      <c r="Q20" s="33"/>
      <c r="R20" s="29"/>
      <c r="S20" s="115"/>
      <c r="T20" s="116"/>
      <c r="U20" s="115"/>
      <c r="V20" s="29">
        <v>53</v>
      </c>
      <c r="W20" s="33">
        <v>53.478000000000002</v>
      </c>
      <c r="X20" s="29"/>
      <c r="Y20" s="93"/>
      <c r="Z20" s="98">
        <v>17.399999999999999</v>
      </c>
      <c r="AA20" s="93"/>
      <c r="AB20" s="98">
        <v>80.930899999999994</v>
      </c>
      <c r="AC20" s="93">
        <v>0.24410000000000001</v>
      </c>
    </row>
    <row r="21" spans="1:29" ht="41.25" thickBot="1" x14ac:dyDescent="0.35">
      <c r="A21" s="63" t="s">
        <v>36</v>
      </c>
      <c r="B21" s="71" t="s">
        <v>49</v>
      </c>
      <c r="C21" s="27">
        <f>C23+C24+C25+C26</f>
        <v>1120.732</v>
      </c>
      <c r="D21" s="27">
        <f>D23+D24+D25+D26</f>
        <v>1113.3389099999999</v>
      </c>
      <c r="E21" s="72">
        <f t="shared" si="1"/>
        <v>0.99340333817540671</v>
      </c>
      <c r="F21" s="54">
        <f t="shared" ref="F21:AC21" si="3">F23+F24+F25+F26</f>
        <v>0</v>
      </c>
      <c r="G21" s="55">
        <f t="shared" si="3"/>
        <v>0</v>
      </c>
      <c r="H21" s="54">
        <f t="shared" si="3"/>
        <v>138.4</v>
      </c>
      <c r="I21" s="20">
        <f t="shared" si="3"/>
        <v>49.053199999999997</v>
      </c>
      <c r="J21" s="27">
        <f t="shared" si="3"/>
        <v>213.4</v>
      </c>
      <c r="K21" s="110">
        <f t="shared" si="3"/>
        <v>301.26337999999998</v>
      </c>
      <c r="L21" s="20">
        <f t="shared" si="3"/>
        <v>253.4</v>
      </c>
      <c r="M21" s="20">
        <f t="shared" si="3"/>
        <v>253.11177000000001</v>
      </c>
      <c r="N21" s="20">
        <f t="shared" si="3"/>
        <v>138.4</v>
      </c>
      <c r="O21" s="20">
        <f t="shared" si="3"/>
        <v>131.1</v>
      </c>
      <c r="P21" s="20">
        <f t="shared" si="3"/>
        <v>68.400000000000006</v>
      </c>
      <c r="Q21" s="20">
        <f t="shared" si="3"/>
        <v>38.141800000000003</v>
      </c>
      <c r="R21" s="20">
        <f t="shared" si="3"/>
        <v>46.131999999999998</v>
      </c>
      <c r="S21" s="20">
        <f t="shared" si="3"/>
        <v>41.35</v>
      </c>
      <c r="T21" s="20">
        <f t="shared" si="3"/>
        <v>63.409709999999997</v>
      </c>
      <c r="U21" s="20">
        <f t="shared" si="3"/>
        <v>21.41</v>
      </c>
      <c r="V21" s="20">
        <f t="shared" si="3"/>
        <v>36.590290000000003</v>
      </c>
      <c r="W21" s="20">
        <f t="shared" si="3"/>
        <v>29.06</v>
      </c>
      <c r="X21" s="20">
        <f t="shared" si="3"/>
        <v>50</v>
      </c>
      <c r="Y21" s="20">
        <f t="shared" si="3"/>
        <v>49.9</v>
      </c>
      <c r="Z21" s="20">
        <v>17</v>
      </c>
      <c r="AA21" s="20">
        <f t="shared" si="3"/>
        <v>76.540000000000006</v>
      </c>
      <c r="AB21" s="20">
        <f t="shared" si="3"/>
        <v>0</v>
      </c>
      <c r="AC21" s="20">
        <f t="shared" si="3"/>
        <v>122.40876</v>
      </c>
    </row>
    <row r="22" spans="1:29" ht="18.75" x14ac:dyDescent="0.3">
      <c r="A22" s="64"/>
      <c r="B22" s="73" t="s">
        <v>13</v>
      </c>
      <c r="C22" s="30"/>
      <c r="D22" s="14"/>
      <c r="E22" s="68"/>
      <c r="F22" s="46"/>
      <c r="G22" s="15"/>
      <c r="H22" s="46"/>
      <c r="I22" s="15"/>
      <c r="J22" s="46"/>
      <c r="K22" s="15"/>
      <c r="L22" s="40"/>
      <c r="M22" s="15"/>
      <c r="N22" s="46"/>
      <c r="O22" s="15"/>
      <c r="P22" s="46"/>
      <c r="Q22" s="15"/>
      <c r="R22" s="46"/>
      <c r="S22" s="15"/>
      <c r="T22" s="46"/>
      <c r="U22" s="15"/>
      <c r="V22" s="46"/>
      <c r="W22" s="15"/>
      <c r="X22" s="46"/>
      <c r="Y22" s="95"/>
      <c r="Z22" s="96"/>
      <c r="AA22" s="95"/>
      <c r="AB22" s="96"/>
      <c r="AC22" s="95"/>
    </row>
    <row r="23" spans="1:29" ht="18.75" x14ac:dyDescent="0.3">
      <c r="A23" s="61" t="s">
        <v>37</v>
      </c>
      <c r="B23" s="74" t="s">
        <v>50</v>
      </c>
      <c r="C23" s="26">
        <f t="shared" ref="C23:D27" si="4">F23+H23+J23+L23+N23+P23+R23+T23+V23+X23+Z23+AB23</f>
        <v>0</v>
      </c>
      <c r="D23" s="26">
        <f t="shared" si="4"/>
        <v>0</v>
      </c>
      <c r="E23" s="51" t="e">
        <f t="shared" si="1"/>
        <v>#DIV/0!</v>
      </c>
      <c r="F23" s="41">
        <v>0</v>
      </c>
      <c r="G23" s="9">
        <v>0</v>
      </c>
      <c r="H23" s="41">
        <v>0</v>
      </c>
      <c r="I23" s="9">
        <v>0</v>
      </c>
      <c r="J23" s="41">
        <v>0</v>
      </c>
      <c r="K23" s="9">
        <v>0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41"/>
      <c r="Y23" s="99"/>
      <c r="Z23" s="100"/>
      <c r="AA23" s="99"/>
      <c r="AB23" s="100"/>
      <c r="AC23" s="99"/>
    </row>
    <row r="24" spans="1:29" ht="18.75" x14ac:dyDescent="0.3">
      <c r="A24" s="61" t="s">
        <v>38</v>
      </c>
      <c r="B24" s="74" t="s">
        <v>51</v>
      </c>
      <c r="C24" s="26">
        <f t="shared" si="4"/>
        <v>0</v>
      </c>
      <c r="D24" s="26">
        <f t="shared" si="4"/>
        <v>0</v>
      </c>
      <c r="E24" s="51" t="e">
        <f>D24/C24</f>
        <v>#DIV/0!</v>
      </c>
      <c r="F24" s="41">
        <v>0</v>
      </c>
      <c r="G24" s="9">
        <v>0</v>
      </c>
      <c r="H24" s="41">
        <v>0</v>
      </c>
      <c r="I24" s="9">
        <v>0</v>
      </c>
      <c r="J24" s="41">
        <v>0</v>
      </c>
      <c r="K24" s="9">
        <v>0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41"/>
      <c r="Y24" s="99"/>
      <c r="Z24" s="100"/>
      <c r="AA24" s="99"/>
      <c r="AB24" s="100"/>
      <c r="AC24" s="99"/>
    </row>
    <row r="25" spans="1:29" ht="18.75" x14ac:dyDescent="0.3">
      <c r="A25" s="61" t="s">
        <v>39</v>
      </c>
      <c r="B25" s="75" t="s">
        <v>52</v>
      </c>
      <c r="C25" s="26">
        <f t="shared" si="4"/>
        <v>157</v>
      </c>
      <c r="D25" s="26">
        <f t="shared" si="4"/>
        <v>150.07336000000001</v>
      </c>
      <c r="E25" s="51">
        <f t="shared" si="1"/>
        <v>0.95588127388535038</v>
      </c>
      <c r="F25" s="41">
        <v>0</v>
      </c>
      <c r="G25" s="9">
        <v>0</v>
      </c>
      <c r="H25" s="41">
        <v>0</v>
      </c>
      <c r="I25" s="9">
        <v>0</v>
      </c>
      <c r="J25" s="9">
        <v>114</v>
      </c>
      <c r="K25" s="9">
        <v>113.12463</v>
      </c>
      <c r="L25" s="9">
        <v>15</v>
      </c>
      <c r="M25" s="9">
        <f>1.41677+13.2</f>
        <v>14.616769999999999</v>
      </c>
      <c r="N25" s="9"/>
      <c r="O25" s="9"/>
      <c r="P25" s="9">
        <v>8</v>
      </c>
      <c r="Q25" s="9">
        <v>7.9039999999999999</v>
      </c>
      <c r="R25" s="9"/>
      <c r="S25" s="9"/>
      <c r="T25" s="9"/>
      <c r="U25" s="9"/>
      <c r="V25" s="9"/>
      <c r="W25" s="9"/>
      <c r="X25" s="41"/>
      <c r="Y25" s="99"/>
      <c r="Z25" s="100">
        <v>20</v>
      </c>
      <c r="AA25" s="99"/>
      <c r="AB25" s="100"/>
      <c r="AC25" s="99">
        <v>14.427960000000001</v>
      </c>
    </row>
    <row r="26" spans="1:29" ht="19.5" thickBot="1" x14ac:dyDescent="0.35">
      <c r="A26" s="62" t="s">
        <v>40</v>
      </c>
      <c r="B26" s="76" t="s">
        <v>53</v>
      </c>
      <c r="C26" s="26">
        <f t="shared" si="4"/>
        <v>963.73199999999997</v>
      </c>
      <c r="D26" s="26">
        <f>G26+I26+K26+M26+O26+Q26+S26+U26+W26+Y26+AA26+AC26</f>
        <v>963.26554999999996</v>
      </c>
      <c r="E26" s="51">
        <f t="shared" si="1"/>
        <v>0.99951599614830677</v>
      </c>
      <c r="F26" s="42">
        <v>0</v>
      </c>
      <c r="G26" s="35">
        <v>0</v>
      </c>
      <c r="H26" s="41">
        <v>138.4</v>
      </c>
      <c r="I26" s="9">
        <v>49.053199999999997</v>
      </c>
      <c r="J26" s="41">
        <v>99.4</v>
      </c>
      <c r="K26" s="9">
        <v>188.13874999999999</v>
      </c>
      <c r="L26" s="42">
        <f>253.4-15</f>
        <v>238.4</v>
      </c>
      <c r="M26" s="35">
        <f>253.11177-14.61677</f>
        <v>238.495</v>
      </c>
      <c r="N26" s="41">
        <v>138.4</v>
      </c>
      <c r="O26" s="9">
        <v>131.1</v>
      </c>
      <c r="P26" s="48">
        <f>60.4</f>
        <v>60.4</v>
      </c>
      <c r="Q26" s="8">
        <v>30.237800000000004</v>
      </c>
      <c r="R26" s="48">
        <v>46.131999999999998</v>
      </c>
      <c r="S26" s="8">
        <v>41.35</v>
      </c>
      <c r="T26" s="48">
        <v>63.409709999999997</v>
      </c>
      <c r="U26" s="8">
        <v>21.41</v>
      </c>
      <c r="V26" s="48">
        <v>36.590290000000003</v>
      </c>
      <c r="W26" s="8">
        <v>29.06</v>
      </c>
      <c r="X26" s="48">
        <v>50</v>
      </c>
      <c r="Y26" s="48">
        <v>49.9</v>
      </c>
      <c r="Z26" s="102">
        <f>112.6-20</f>
        <v>92.6</v>
      </c>
      <c r="AA26" s="101">
        <v>76.540000000000006</v>
      </c>
      <c r="AB26" s="102"/>
      <c r="AC26" s="101">
        <v>107.9808</v>
      </c>
    </row>
    <row r="27" spans="1:29" ht="21" thickBot="1" x14ac:dyDescent="0.35">
      <c r="A27" s="63" t="s">
        <v>41</v>
      </c>
      <c r="B27" s="77" t="s">
        <v>54</v>
      </c>
      <c r="C27" s="26">
        <f t="shared" si="4"/>
        <v>0</v>
      </c>
      <c r="D27" s="26">
        <f t="shared" si="4"/>
        <v>0</v>
      </c>
      <c r="E27" s="78" t="e">
        <f>D27/C27</f>
        <v>#DIV/0!</v>
      </c>
      <c r="F27" s="43">
        <v>0</v>
      </c>
      <c r="G27" s="44">
        <v>0</v>
      </c>
      <c r="H27" s="43">
        <v>0</v>
      </c>
      <c r="I27" s="21">
        <v>0</v>
      </c>
      <c r="J27" s="45">
        <v>0</v>
      </c>
      <c r="K27" s="21">
        <v>0</v>
      </c>
      <c r="L27" s="45">
        <v>0</v>
      </c>
      <c r="M27" s="21">
        <v>0</v>
      </c>
      <c r="N27" s="45">
        <v>0</v>
      </c>
      <c r="O27" s="21">
        <v>0</v>
      </c>
      <c r="P27" s="45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</row>
    <row r="28" spans="1:29" ht="39.75" customHeight="1" thickBot="1" x14ac:dyDescent="0.35">
      <c r="A28" s="63" t="s">
        <v>42</v>
      </c>
      <c r="B28" s="71" t="s">
        <v>20</v>
      </c>
      <c r="C28" s="27">
        <f>C30+C31+C32+C33+C34+C35+C36</f>
        <v>1435.4342200000001</v>
      </c>
      <c r="D28" s="27">
        <f>D30+D31+D32+D33+D34+D35+D36</f>
        <v>1224.2882100000002</v>
      </c>
      <c r="E28" s="78">
        <f>D28/C28</f>
        <v>0.85290443333585853</v>
      </c>
      <c r="F28" s="43">
        <f t="shared" ref="F28:AC28" si="5">F30+F31+F32+F33+F34+F35+F36</f>
        <v>154</v>
      </c>
      <c r="G28" s="186">
        <f t="shared" si="5"/>
        <v>138.25658000000001</v>
      </c>
      <c r="H28" s="43">
        <f t="shared" si="5"/>
        <v>154</v>
      </c>
      <c r="I28" s="111">
        <f t="shared" si="5"/>
        <v>90.280330000000006</v>
      </c>
      <c r="J28" s="45">
        <f t="shared" si="5"/>
        <v>154</v>
      </c>
      <c r="K28" s="111">
        <f t="shared" si="5"/>
        <v>90.804929999999999</v>
      </c>
      <c r="L28" s="21">
        <f t="shared" si="5"/>
        <v>139</v>
      </c>
      <c r="M28" s="111">
        <f t="shared" si="5"/>
        <v>89.183589999999995</v>
      </c>
      <c r="N28" s="111">
        <f t="shared" si="5"/>
        <v>95</v>
      </c>
      <c r="O28" s="111">
        <f t="shared" si="5"/>
        <v>108.82184999999998</v>
      </c>
      <c r="P28" s="111">
        <f t="shared" si="5"/>
        <v>100</v>
      </c>
      <c r="Q28" s="111">
        <f t="shared" si="5"/>
        <v>58.056919999999998</v>
      </c>
      <c r="R28" s="111">
        <f t="shared" si="5"/>
        <v>100</v>
      </c>
      <c r="S28" s="111">
        <f t="shared" si="5"/>
        <v>111.73138</v>
      </c>
      <c r="T28" s="111">
        <f t="shared" si="5"/>
        <v>70</v>
      </c>
      <c r="U28" s="111">
        <f t="shared" si="5"/>
        <v>63.709099999999999</v>
      </c>
      <c r="V28" s="111">
        <f t="shared" si="5"/>
        <v>120</v>
      </c>
      <c r="W28" s="111">
        <f t="shared" si="5"/>
        <v>113.43747999999999</v>
      </c>
      <c r="X28" s="111">
        <f t="shared" si="5"/>
        <v>150</v>
      </c>
      <c r="Y28" s="111">
        <f t="shared" si="5"/>
        <v>142.78169</v>
      </c>
      <c r="Z28" s="111">
        <f t="shared" si="5"/>
        <v>100</v>
      </c>
      <c r="AA28" s="111">
        <f t="shared" si="5"/>
        <v>140.04437999999999</v>
      </c>
      <c r="AB28" s="111">
        <f t="shared" si="5"/>
        <v>99.434219999999996</v>
      </c>
      <c r="AC28" s="111">
        <f t="shared" si="5"/>
        <v>77.17998</v>
      </c>
    </row>
    <row r="29" spans="1:29" ht="18.75" x14ac:dyDescent="0.3">
      <c r="A29" s="64"/>
      <c r="B29" s="73" t="s">
        <v>56</v>
      </c>
      <c r="C29" s="203"/>
      <c r="D29" s="14"/>
      <c r="E29" s="68"/>
      <c r="F29" s="46"/>
      <c r="G29" s="114"/>
      <c r="H29" s="46"/>
      <c r="I29" s="114"/>
      <c r="J29" s="46"/>
      <c r="K29" s="114"/>
      <c r="L29" s="46"/>
      <c r="M29" s="15"/>
      <c r="N29" s="46"/>
      <c r="O29" s="15"/>
      <c r="P29" s="46"/>
      <c r="Q29" s="15"/>
      <c r="R29" s="46"/>
      <c r="S29" s="118"/>
      <c r="T29" s="15"/>
      <c r="U29" s="15"/>
      <c r="V29" s="46"/>
      <c r="W29" s="15"/>
      <c r="X29" s="46"/>
      <c r="Y29" s="95"/>
      <c r="Z29" s="96"/>
      <c r="AA29" s="95"/>
      <c r="AB29" s="96"/>
      <c r="AC29" s="95"/>
    </row>
    <row r="30" spans="1:29" ht="37.5" x14ac:dyDescent="0.3">
      <c r="A30" s="61" t="s">
        <v>45</v>
      </c>
      <c r="B30" s="74" t="s">
        <v>57</v>
      </c>
      <c r="C30" s="26">
        <f t="shared" ref="C30:D37" si="6">F30+H30+J30+L30+N30+P30+R30+T30+V30+X30+Z30+AB30</f>
        <v>56.24</v>
      </c>
      <c r="D30" s="26">
        <f t="shared" si="6"/>
        <v>52.459500000000006</v>
      </c>
      <c r="E30" s="51">
        <f t="shared" ref="E30:E36" si="7">D30/C30</f>
        <v>0.93277916073968714</v>
      </c>
      <c r="F30" s="28">
        <v>0</v>
      </c>
      <c r="G30" s="34">
        <v>0</v>
      </c>
      <c r="H30" s="28">
        <v>5</v>
      </c>
      <c r="I30" s="34">
        <v>0</v>
      </c>
      <c r="J30" s="28">
        <v>0</v>
      </c>
      <c r="K30" s="28">
        <v>0</v>
      </c>
      <c r="L30" s="28">
        <v>5</v>
      </c>
      <c r="M30" s="34">
        <v>4.6344000000000003</v>
      </c>
      <c r="N30" s="28">
        <v>0</v>
      </c>
      <c r="O30" s="34">
        <v>0</v>
      </c>
      <c r="P30" s="28">
        <v>5</v>
      </c>
      <c r="Q30" s="34">
        <v>0</v>
      </c>
      <c r="R30" s="28">
        <v>4.24</v>
      </c>
      <c r="S30" s="8">
        <v>4.24</v>
      </c>
      <c r="T30" s="28">
        <v>0</v>
      </c>
      <c r="U30" s="34">
        <v>0</v>
      </c>
      <c r="V30" s="28">
        <v>24</v>
      </c>
      <c r="W30" s="34">
        <v>23.516680000000001</v>
      </c>
      <c r="X30" s="28">
        <v>5</v>
      </c>
      <c r="Y30" s="97"/>
      <c r="Z30" s="98">
        <v>5</v>
      </c>
      <c r="AA30" s="97">
        <v>5.2019999999999997E-2</v>
      </c>
      <c r="AB30" s="98">
        <v>3</v>
      </c>
      <c r="AC30" s="97">
        <v>20.016400000000001</v>
      </c>
    </row>
    <row r="31" spans="1:29" ht="18.75" x14ac:dyDescent="0.3">
      <c r="A31" s="61" t="s">
        <v>46</v>
      </c>
      <c r="B31" s="75" t="s">
        <v>58</v>
      </c>
      <c r="C31" s="26">
        <f t="shared" si="6"/>
        <v>63.5</v>
      </c>
      <c r="D31" s="26">
        <f t="shared" si="6"/>
        <v>43.946150000000003</v>
      </c>
      <c r="E31" s="51">
        <f t="shared" si="7"/>
        <v>0.6920653543307087</v>
      </c>
      <c r="F31" s="28">
        <v>7</v>
      </c>
      <c r="G31" s="34">
        <v>6.1509999999999998</v>
      </c>
      <c r="H31" s="28">
        <v>15</v>
      </c>
      <c r="I31" s="34">
        <v>9.3350000000000009</v>
      </c>
      <c r="J31" s="28">
        <v>20</v>
      </c>
      <c r="K31" s="28">
        <v>5.24</v>
      </c>
      <c r="L31" s="28">
        <v>5</v>
      </c>
      <c r="M31" s="34">
        <v>4.5667999999999997</v>
      </c>
      <c r="N31" s="28">
        <v>0</v>
      </c>
      <c r="O31" s="34">
        <v>0.23335</v>
      </c>
      <c r="P31" s="28">
        <v>3</v>
      </c>
      <c r="Q31" s="34">
        <v>0</v>
      </c>
      <c r="R31" s="28">
        <v>5.5</v>
      </c>
      <c r="S31" s="8">
        <v>5.45</v>
      </c>
      <c r="T31" s="28">
        <v>5</v>
      </c>
      <c r="U31" s="34">
        <v>6.12</v>
      </c>
      <c r="V31" s="28">
        <v>3</v>
      </c>
      <c r="W31" s="34">
        <v>2.7</v>
      </c>
      <c r="X31" s="28"/>
      <c r="Y31" s="97">
        <v>4.1500000000000004</v>
      </c>
      <c r="Z31" s="98"/>
      <c r="AA31" s="97">
        <v>0</v>
      </c>
      <c r="AB31" s="98"/>
      <c r="AC31" s="97">
        <v>0</v>
      </c>
    </row>
    <row r="32" spans="1:29" ht="18.75" x14ac:dyDescent="0.3">
      <c r="A32" s="61" t="s">
        <v>55</v>
      </c>
      <c r="B32" s="75" t="s">
        <v>59</v>
      </c>
      <c r="C32" s="26">
        <f t="shared" si="6"/>
        <v>47.046199999999999</v>
      </c>
      <c r="D32" s="26">
        <f t="shared" si="6"/>
        <v>44.255200000000009</v>
      </c>
      <c r="E32" s="51">
        <f t="shared" si="7"/>
        <v>0.94067533615892485</v>
      </c>
      <c r="F32" s="28">
        <v>3</v>
      </c>
      <c r="G32" s="34">
        <v>0</v>
      </c>
      <c r="H32" s="28">
        <v>7</v>
      </c>
      <c r="I32" s="34">
        <v>4.0232000000000001</v>
      </c>
      <c r="J32" s="28">
        <v>4</v>
      </c>
      <c r="K32" s="28">
        <v>4.0232000000000001</v>
      </c>
      <c r="L32" s="28">
        <v>5</v>
      </c>
      <c r="M32" s="34">
        <v>4.0232000000000001</v>
      </c>
      <c r="N32" s="28">
        <v>5</v>
      </c>
      <c r="O32" s="34">
        <v>4.0232000000000001</v>
      </c>
      <c r="P32" s="28">
        <v>5</v>
      </c>
      <c r="Q32" s="34">
        <v>4.0232000000000001</v>
      </c>
      <c r="R32" s="28">
        <v>4.0232000000000001</v>
      </c>
      <c r="S32" s="8">
        <v>4.0232000000000001</v>
      </c>
      <c r="T32" s="28">
        <v>4.0229999999999997</v>
      </c>
      <c r="U32" s="34">
        <v>4.0232000000000001</v>
      </c>
      <c r="V32" s="28">
        <v>5</v>
      </c>
      <c r="W32" s="34">
        <v>4.0232000000000001</v>
      </c>
      <c r="X32" s="28">
        <v>5</v>
      </c>
      <c r="Y32" s="97">
        <v>4.0232000000000001</v>
      </c>
      <c r="Z32" s="98"/>
      <c r="AA32" s="97">
        <v>4.0232000000000001</v>
      </c>
      <c r="AB32" s="98"/>
      <c r="AC32" s="97">
        <v>4.0232000000000001</v>
      </c>
    </row>
    <row r="33" spans="1:29" ht="37.5" x14ac:dyDescent="0.3">
      <c r="A33" s="61" t="s">
        <v>60</v>
      </c>
      <c r="B33" s="79" t="s">
        <v>61</v>
      </c>
      <c r="C33" s="26">
        <f t="shared" si="6"/>
        <v>59</v>
      </c>
      <c r="D33" s="26">
        <f t="shared" si="6"/>
        <v>49.940000000000005</v>
      </c>
      <c r="E33" s="51">
        <f t="shared" si="7"/>
        <v>0.84644067796610178</v>
      </c>
      <c r="F33" s="28">
        <v>5</v>
      </c>
      <c r="G33" s="34">
        <v>0</v>
      </c>
      <c r="H33" s="28">
        <v>20</v>
      </c>
      <c r="I33" s="34">
        <v>12.89</v>
      </c>
      <c r="J33" s="28">
        <v>20</v>
      </c>
      <c r="K33" s="28">
        <v>14.55</v>
      </c>
      <c r="L33" s="28">
        <v>9</v>
      </c>
      <c r="M33" s="34">
        <v>8.5399999999999991</v>
      </c>
      <c r="N33" s="28">
        <v>0</v>
      </c>
      <c r="O33" s="34">
        <v>10.85</v>
      </c>
      <c r="P33" s="28">
        <v>5</v>
      </c>
      <c r="Q33" s="34">
        <v>3.11</v>
      </c>
      <c r="R33" s="28">
        <v>0</v>
      </c>
      <c r="S33" s="8">
        <v>0</v>
      </c>
      <c r="T33" s="28">
        <v>0</v>
      </c>
      <c r="U33" s="34">
        <v>0</v>
      </c>
      <c r="V33" s="28">
        <v>0</v>
      </c>
      <c r="W33" s="34">
        <v>0</v>
      </c>
      <c r="X33" s="28"/>
      <c r="Y33" s="97">
        <v>0</v>
      </c>
      <c r="Z33" s="98"/>
      <c r="AA33" s="97">
        <v>0</v>
      </c>
      <c r="AB33" s="98"/>
      <c r="AC33" s="97">
        <v>0</v>
      </c>
    </row>
    <row r="34" spans="1:29" ht="18.75" x14ac:dyDescent="0.3">
      <c r="A34" s="61" t="s">
        <v>62</v>
      </c>
      <c r="B34" s="79" t="s">
        <v>82</v>
      </c>
      <c r="C34" s="26">
        <f t="shared" si="6"/>
        <v>27</v>
      </c>
      <c r="D34" s="26">
        <f t="shared" si="6"/>
        <v>25.309259999999998</v>
      </c>
      <c r="E34" s="51">
        <f t="shared" si="7"/>
        <v>0.93737999999999999</v>
      </c>
      <c r="F34" s="28">
        <v>6</v>
      </c>
      <c r="G34" s="34">
        <v>0</v>
      </c>
      <c r="H34" s="28">
        <v>0</v>
      </c>
      <c r="I34" s="34">
        <v>0</v>
      </c>
      <c r="J34" s="28">
        <v>0</v>
      </c>
      <c r="K34" s="28">
        <v>0</v>
      </c>
      <c r="L34" s="28">
        <v>0</v>
      </c>
      <c r="M34" s="34">
        <v>0</v>
      </c>
      <c r="N34" s="28">
        <v>0</v>
      </c>
      <c r="O34" s="34">
        <v>0</v>
      </c>
      <c r="P34" s="28">
        <v>0</v>
      </c>
      <c r="Q34" s="34">
        <v>0</v>
      </c>
      <c r="R34" s="28">
        <v>0</v>
      </c>
      <c r="S34" s="8">
        <v>0</v>
      </c>
      <c r="T34" s="28">
        <v>0</v>
      </c>
      <c r="U34" s="34">
        <v>0</v>
      </c>
      <c r="V34" s="28">
        <v>0</v>
      </c>
      <c r="W34" s="34">
        <v>0</v>
      </c>
      <c r="X34" s="28"/>
      <c r="Y34" s="97">
        <v>0</v>
      </c>
      <c r="Z34" s="98">
        <v>21</v>
      </c>
      <c r="AA34" s="97">
        <v>25.309259999999998</v>
      </c>
      <c r="AB34" s="98"/>
      <c r="AC34" s="97">
        <v>0</v>
      </c>
    </row>
    <row r="35" spans="1:29" ht="18.75" x14ac:dyDescent="0.3">
      <c r="A35" s="61" t="s">
        <v>63</v>
      </c>
      <c r="B35" s="79" t="s">
        <v>64</v>
      </c>
      <c r="C35" s="26">
        <f t="shared" si="6"/>
        <v>132.58000000000001</v>
      </c>
      <c r="D35" s="26">
        <f t="shared" si="6"/>
        <v>128.35500000000005</v>
      </c>
      <c r="E35" s="51">
        <f t="shared" si="7"/>
        <v>0.96813244833308221</v>
      </c>
      <c r="F35" s="28">
        <v>98</v>
      </c>
      <c r="G35" s="34">
        <v>97.385000000000005</v>
      </c>
      <c r="H35" s="28">
        <v>5</v>
      </c>
      <c r="I35" s="34">
        <v>3.07</v>
      </c>
      <c r="J35" s="28">
        <v>5</v>
      </c>
      <c r="K35" s="28">
        <v>2.79</v>
      </c>
      <c r="L35" s="28">
        <v>3</v>
      </c>
      <c r="M35" s="34">
        <v>2.79</v>
      </c>
      <c r="N35" s="28">
        <v>3</v>
      </c>
      <c r="O35" s="34">
        <v>2.79</v>
      </c>
      <c r="P35" s="28">
        <v>3</v>
      </c>
      <c r="Q35" s="34">
        <v>2.79</v>
      </c>
      <c r="R35" s="28">
        <v>2.79</v>
      </c>
      <c r="S35" s="8">
        <v>2.79</v>
      </c>
      <c r="T35" s="28">
        <v>2.79</v>
      </c>
      <c r="U35" s="34">
        <v>2.79</v>
      </c>
      <c r="V35" s="28">
        <v>3</v>
      </c>
      <c r="W35" s="34">
        <v>2.79</v>
      </c>
      <c r="X35" s="28">
        <v>5</v>
      </c>
      <c r="Y35" s="97">
        <v>2.79</v>
      </c>
      <c r="Z35" s="98">
        <v>2</v>
      </c>
      <c r="AA35" s="97">
        <v>2.79</v>
      </c>
      <c r="AB35" s="98"/>
      <c r="AC35" s="97">
        <v>2.79</v>
      </c>
    </row>
    <row r="36" spans="1:29" ht="19.5" thickBot="1" x14ac:dyDescent="0.35">
      <c r="A36" s="62" t="s">
        <v>65</v>
      </c>
      <c r="B36" s="80" t="s">
        <v>53</v>
      </c>
      <c r="C36" s="26">
        <f t="shared" si="6"/>
        <v>1050.0680199999999</v>
      </c>
      <c r="D36" s="26">
        <f t="shared" si="6"/>
        <v>880.0231</v>
      </c>
      <c r="E36" s="51">
        <f t="shared" si="7"/>
        <v>0.83806294757933875</v>
      </c>
      <c r="F36" s="28">
        <v>35</v>
      </c>
      <c r="G36" s="34">
        <v>34.720580000000012</v>
      </c>
      <c r="H36" s="28">
        <v>102</v>
      </c>
      <c r="I36" s="34">
        <v>60.962130000000002</v>
      </c>
      <c r="J36" s="28">
        <v>105</v>
      </c>
      <c r="K36" s="28">
        <v>64.201729999999998</v>
      </c>
      <c r="L36" s="28">
        <v>112</v>
      </c>
      <c r="M36" s="34">
        <v>64.629189999999994</v>
      </c>
      <c r="N36" s="28">
        <v>87</v>
      </c>
      <c r="O36" s="34">
        <v>90.925299999999993</v>
      </c>
      <c r="P36" s="28">
        <v>79</v>
      </c>
      <c r="Q36" s="34">
        <f>58.05692-9.9232</f>
        <v>48.133719999999997</v>
      </c>
      <c r="R36" s="28">
        <f>100-16.5532</f>
        <v>83.446799999999996</v>
      </c>
      <c r="S36" s="8">
        <v>95.228179999999995</v>
      </c>
      <c r="T36" s="28">
        <f>70-11.813</f>
        <v>58.186999999999998</v>
      </c>
      <c r="U36" s="34">
        <v>50.7759</v>
      </c>
      <c r="V36" s="28">
        <v>85</v>
      </c>
      <c r="W36" s="117">
        <v>80.407600000000002</v>
      </c>
      <c r="X36" s="28">
        <v>135</v>
      </c>
      <c r="Y36" s="97">
        <v>131.81849</v>
      </c>
      <c r="Z36" s="98">
        <v>72</v>
      </c>
      <c r="AA36" s="97">
        <v>107.8699</v>
      </c>
      <c r="AB36" s="98">
        <v>96.434219999999996</v>
      </c>
      <c r="AC36" s="97">
        <v>50.350380000000001</v>
      </c>
    </row>
    <row r="37" spans="1:29" ht="21" thickBot="1" x14ac:dyDescent="0.35">
      <c r="A37" s="63" t="s">
        <v>43</v>
      </c>
      <c r="B37" s="77" t="s">
        <v>66</v>
      </c>
      <c r="C37" s="26">
        <f>F37+H37+J37+L37+N37+P37+R37+T37+V37+X37+Z37+AB37</f>
        <v>60</v>
      </c>
      <c r="D37" s="26">
        <f t="shared" si="6"/>
        <v>23.005000000000003</v>
      </c>
      <c r="E37" s="78">
        <f>D37/C37</f>
        <v>0.38341666666666668</v>
      </c>
      <c r="F37" s="43">
        <v>5</v>
      </c>
      <c r="G37" s="44">
        <v>0</v>
      </c>
      <c r="H37" s="43">
        <v>5</v>
      </c>
      <c r="I37" s="21">
        <v>1.1499999999999999</v>
      </c>
      <c r="J37" s="45">
        <v>5</v>
      </c>
      <c r="K37" s="21">
        <v>4.1550000000000002</v>
      </c>
      <c r="L37" s="43">
        <v>5</v>
      </c>
      <c r="M37" s="44">
        <v>0</v>
      </c>
      <c r="N37" s="43">
        <v>5</v>
      </c>
      <c r="O37" s="21">
        <v>0</v>
      </c>
      <c r="P37" s="45">
        <v>2</v>
      </c>
      <c r="Q37" s="21">
        <v>0.6</v>
      </c>
      <c r="R37" s="21">
        <v>5</v>
      </c>
      <c r="S37" s="21">
        <v>3.9</v>
      </c>
      <c r="T37" s="21">
        <v>5</v>
      </c>
      <c r="U37" s="21">
        <v>4.5</v>
      </c>
      <c r="V37" s="45">
        <v>5</v>
      </c>
      <c r="W37" s="21">
        <v>3.3</v>
      </c>
      <c r="X37" s="45">
        <v>5</v>
      </c>
      <c r="Y37" s="103"/>
      <c r="Z37" s="104">
        <v>5</v>
      </c>
      <c r="AA37" s="103">
        <v>3.3</v>
      </c>
      <c r="AB37" s="104">
        <v>8</v>
      </c>
      <c r="AC37" s="103">
        <v>2.1</v>
      </c>
    </row>
    <row r="38" spans="1:29" ht="24.75" customHeight="1" thickBot="1" x14ac:dyDescent="0.35">
      <c r="A38" s="63" t="s">
        <v>67</v>
      </c>
      <c r="B38" s="71" t="s">
        <v>16</v>
      </c>
      <c r="C38" s="25">
        <f>C40+C41+C42+C43</f>
        <v>0</v>
      </c>
      <c r="D38" s="25">
        <f>D40+D41+D42+D43</f>
        <v>0</v>
      </c>
      <c r="E38" s="78" t="e">
        <f>D38/C38</f>
        <v>#DIV/0!</v>
      </c>
      <c r="F38" s="43">
        <f t="shared" ref="F38:AC38" si="8">F40+F41+F42+F43</f>
        <v>0</v>
      </c>
      <c r="G38" s="44">
        <f t="shared" si="8"/>
        <v>0</v>
      </c>
      <c r="H38" s="43">
        <f t="shared" si="8"/>
        <v>0</v>
      </c>
      <c r="I38" s="21">
        <f t="shared" si="8"/>
        <v>0</v>
      </c>
      <c r="J38" s="45">
        <f t="shared" si="8"/>
        <v>0</v>
      </c>
      <c r="K38" s="21">
        <f t="shared" si="8"/>
        <v>0</v>
      </c>
      <c r="L38" s="21">
        <f t="shared" si="8"/>
        <v>0</v>
      </c>
      <c r="M38" s="21">
        <f t="shared" si="8"/>
        <v>0</v>
      </c>
      <c r="N38" s="21">
        <f t="shared" si="8"/>
        <v>0</v>
      </c>
      <c r="O38" s="21">
        <f t="shared" si="8"/>
        <v>0</v>
      </c>
      <c r="P38" s="21">
        <f t="shared" si="8"/>
        <v>0</v>
      </c>
      <c r="Q38" s="21">
        <f t="shared" si="8"/>
        <v>0</v>
      </c>
      <c r="R38" s="21">
        <f t="shared" si="8"/>
        <v>0</v>
      </c>
      <c r="S38" s="21">
        <f t="shared" si="8"/>
        <v>0</v>
      </c>
      <c r="T38" s="21">
        <f t="shared" si="8"/>
        <v>0</v>
      </c>
      <c r="U38" s="21">
        <f t="shared" si="8"/>
        <v>0</v>
      </c>
      <c r="V38" s="21">
        <f t="shared" si="8"/>
        <v>0</v>
      </c>
      <c r="W38" s="21">
        <f t="shared" si="8"/>
        <v>0</v>
      </c>
      <c r="X38" s="21">
        <f t="shared" si="8"/>
        <v>0</v>
      </c>
      <c r="Y38" s="21">
        <f t="shared" si="8"/>
        <v>0</v>
      </c>
      <c r="Z38" s="21">
        <f t="shared" si="8"/>
        <v>0</v>
      </c>
      <c r="AA38" s="21">
        <f t="shared" si="8"/>
        <v>0</v>
      </c>
      <c r="AB38" s="21">
        <f t="shared" si="8"/>
        <v>0</v>
      </c>
      <c r="AC38" s="21">
        <f t="shared" si="8"/>
        <v>0</v>
      </c>
    </row>
    <row r="39" spans="1:29" ht="18.75" x14ac:dyDescent="0.3">
      <c r="A39" s="64"/>
      <c r="B39" s="73" t="s">
        <v>13</v>
      </c>
      <c r="C39" s="112"/>
      <c r="D39" s="13"/>
      <c r="E39" s="68"/>
      <c r="F39" s="47"/>
      <c r="G39" s="17"/>
      <c r="H39" s="47"/>
      <c r="I39" s="17"/>
      <c r="J39" s="47"/>
      <c r="K39" s="17"/>
      <c r="L39" s="47"/>
      <c r="M39" s="17"/>
      <c r="N39" s="47"/>
      <c r="O39" s="17"/>
      <c r="P39" s="47"/>
      <c r="Q39" s="17"/>
      <c r="R39" s="47"/>
      <c r="S39" s="17"/>
      <c r="T39" s="47"/>
      <c r="U39" s="17"/>
      <c r="V39" s="47"/>
      <c r="W39" s="17"/>
      <c r="X39" s="47"/>
      <c r="Y39" s="105"/>
      <c r="Z39" s="106"/>
      <c r="AA39" s="105"/>
      <c r="AB39" s="106"/>
      <c r="AC39" s="105"/>
    </row>
    <row r="40" spans="1:29" ht="18.75" x14ac:dyDescent="0.3">
      <c r="A40" s="61" t="s">
        <v>68</v>
      </c>
      <c r="B40" s="74" t="s">
        <v>17</v>
      </c>
      <c r="C40" s="26">
        <f t="shared" ref="C40:D44" si="9">F40+H40+J40+L40+N40+P40+R40+T40+V40+X40+Z40+AB40</f>
        <v>0</v>
      </c>
      <c r="D40" s="26">
        <f t="shared" si="9"/>
        <v>0</v>
      </c>
      <c r="E40" s="51" t="e">
        <f>D40/C40</f>
        <v>#DIV/0!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8">
        <v>0</v>
      </c>
      <c r="L40" s="48">
        <v>0</v>
      </c>
      <c r="M40" s="8">
        <v>0</v>
      </c>
      <c r="N40" s="4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</row>
    <row r="41" spans="1:29" s="2" customFormat="1" ht="18.75" x14ac:dyDescent="0.3">
      <c r="A41" s="61" t="s">
        <v>69</v>
      </c>
      <c r="B41" s="74" t="s">
        <v>18</v>
      </c>
      <c r="C41" s="26">
        <f t="shared" si="9"/>
        <v>0</v>
      </c>
      <c r="D41" s="26">
        <f t="shared" si="9"/>
        <v>0</v>
      </c>
      <c r="E41" s="51" t="e">
        <f>D41/C41</f>
        <v>#DIV/0!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8">
        <v>0</v>
      </c>
      <c r="L41" s="48">
        <v>0</v>
      </c>
      <c r="M41" s="8">
        <v>0</v>
      </c>
      <c r="N41" s="4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</row>
    <row r="42" spans="1:29" s="2" customFormat="1" ht="18.75" x14ac:dyDescent="0.3">
      <c r="A42" s="61" t="s">
        <v>70</v>
      </c>
      <c r="B42" s="74" t="s">
        <v>19</v>
      </c>
      <c r="C42" s="26">
        <f t="shared" si="9"/>
        <v>0</v>
      </c>
      <c r="D42" s="26">
        <f t="shared" si="9"/>
        <v>0</v>
      </c>
      <c r="E42" s="51" t="e">
        <f>D42/C42</f>
        <v>#DIV/0!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8">
        <v>0</v>
      </c>
      <c r="L42" s="48">
        <v>0</v>
      </c>
      <c r="M42" s="8">
        <v>0</v>
      </c>
      <c r="N42" s="4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</row>
    <row r="43" spans="1:29" s="2" customFormat="1" ht="19.5" thickBot="1" x14ac:dyDescent="0.35">
      <c r="A43" s="62" t="s">
        <v>71</v>
      </c>
      <c r="B43" s="69" t="s">
        <v>27</v>
      </c>
      <c r="C43" s="26">
        <f t="shared" si="9"/>
        <v>0</v>
      </c>
      <c r="D43" s="26">
        <f t="shared" si="9"/>
        <v>0</v>
      </c>
      <c r="E43" s="70" t="e">
        <f>D43/C43</f>
        <v>#DIV/0!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16">
        <v>0</v>
      </c>
      <c r="L43" s="49">
        <v>0</v>
      </c>
      <c r="M43" s="16">
        <v>0</v>
      </c>
      <c r="N43" s="49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</row>
    <row r="44" spans="1:29" s="2" customFormat="1" ht="71.25" customHeight="1" thickBot="1" x14ac:dyDescent="0.35">
      <c r="A44" s="63" t="s">
        <v>72</v>
      </c>
      <c r="B44" s="71" t="s">
        <v>73</v>
      </c>
      <c r="C44" s="26">
        <f t="shared" si="9"/>
        <v>22</v>
      </c>
      <c r="D44" s="26">
        <f>G44+I44+K44+M44+O44+Q44+S44+U44+W44+Y44+AA44+AC44</f>
        <v>21.97</v>
      </c>
      <c r="E44" s="87">
        <f>D44/C44</f>
        <v>0.99863636363636354</v>
      </c>
      <c r="F44" s="43">
        <v>1.5</v>
      </c>
      <c r="G44" s="44">
        <v>0</v>
      </c>
      <c r="H44" s="43">
        <v>1.5</v>
      </c>
      <c r="I44" s="21">
        <v>0.78</v>
      </c>
      <c r="J44" s="45">
        <v>1.5</v>
      </c>
      <c r="K44" s="21">
        <v>0</v>
      </c>
      <c r="L44" s="43">
        <v>1.5</v>
      </c>
      <c r="M44" s="44">
        <v>0</v>
      </c>
      <c r="N44" s="43">
        <v>1.5</v>
      </c>
      <c r="O44" s="21">
        <v>0.49</v>
      </c>
      <c r="P44" s="45">
        <v>11.5</v>
      </c>
      <c r="Q44" s="21">
        <v>10.92</v>
      </c>
      <c r="R44" s="45">
        <v>0</v>
      </c>
      <c r="S44" s="21">
        <v>0.78</v>
      </c>
      <c r="T44" s="45">
        <v>0</v>
      </c>
      <c r="U44" s="21">
        <v>0</v>
      </c>
      <c r="V44" s="45">
        <v>0</v>
      </c>
      <c r="W44" s="21">
        <v>0</v>
      </c>
      <c r="X44" s="45">
        <v>0</v>
      </c>
      <c r="Y44" s="103">
        <v>2.4950000000000001</v>
      </c>
      <c r="Z44" s="104"/>
      <c r="AA44" s="103">
        <v>0.69499999999999995</v>
      </c>
      <c r="AB44" s="104">
        <v>3</v>
      </c>
      <c r="AC44" s="103">
        <v>5.81</v>
      </c>
    </row>
    <row r="45" spans="1:29" s="2" customFormat="1" ht="21" thickBot="1" x14ac:dyDescent="0.35">
      <c r="A45" s="63" t="s">
        <v>74</v>
      </c>
      <c r="B45" s="71" t="s">
        <v>77</v>
      </c>
      <c r="C45" s="25">
        <f>C47+C48</f>
        <v>0</v>
      </c>
      <c r="D45" s="25">
        <f>D47+D48</f>
        <v>0</v>
      </c>
      <c r="E45" s="81">
        <v>0</v>
      </c>
      <c r="F45" s="43">
        <f t="shared" ref="F45:Q45" si="10">F47+F48</f>
        <v>0</v>
      </c>
      <c r="G45" s="44">
        <f t="shared" si="10"/>
        <v>0</v>
      </c>
      <c r="H45" s="43">
        <f t="shared" si="10"/>
        <v>0</v>
      </c>
      <c r="I45" s="21">
        <f t="shared" si="10"/>
        <v>0</v>
      </c>
      <c r="J45" s="45">
        <f t="shared" si="10"/>
        <v>0</v>
      </c>
      <c r="K45" s="21">
        <f t="shared" si="10"/>
        <v>0</v>
      </c>
      <c r="L45" s="21">
        <f t="shared" si="10"/>
        <v>0</v>
      </c>
      <c r="M45" s="21">
        <f t="shared" si="10"/>
        <v>0</v>
      </c>
      <c r="N45" s="21">
        <f t="shared" si="10"/>
        <v>0</v>
      </c>
      <c r="O45" s="21">
        <f t="shared" si="10"/>
        <v>0</v>
      </c>
      <c r="P45" s="21">
        <f t="shared" si="10"/>
        <v>0</v>
      </c>
      <c r="Q45" s="21">
        <f t="shared" si="10"/>
        <v>0</v>
      </c>
      <c r="R45" s="21">
        <f t="shared" ref="R45:W45" si="11">R47+R48</f>
        <v>0</v>
      </c>
      <c r="S45" s="21">
        <f t="shared" si="11"/>
        <v>0</v>
      </c>
      <c r="T45" s="21">
        <f t="shared" si="11"/>
        <v>0</v>
      </c>
      <c r="U45" s="21">
        <f t="shared" si="11"/>
        <v>0</v>
      </c>
      <c r="V45" s="21">
        <f t="shared" si="11"/>
        <v>0</v>
      </c>
      <c r="W45" s="21">
        <f t="shared" si="11"/>
        <v>0</v>
      </c>
      <c r="X45" s="21">
        <f t="shared" ref="X45:AC45" si="12">X47+X48</f>
        <v>0</v>
      </c>
      <c r="Y45" s="21">
        <f t="shared" si="12"/>
        <v>0</v>
      </c>
      <c r="Z45" s="21">
        <f t="shared" si="12"/>
        <v>0</v>
      </c>
      <c r="AA45" s="21">
        <f t="shared" si="12"/>
        <v>0</v>
      </c>
      <c r="AB45" s="21">
        <f t="shared" si="12"/>
        <v>0</v>
      </c>
      <c r="AC45" s="21">
        <f t="shared" si="12"/>
        <v>0</v>
      </c>
    </row>
    <row r="46" spans="1:29" s="2" customFormat="1" ht="18.75" x14ac:dyDescent="0.3">
      <c r="A46" s="64"/>
      <c r="B46" s="73" t="s">
        <v>13</v>
      </c>
      <c r="C46" s="31"/>
      <c r="D46" s="13"/>
      <c r="E46" s="68"/>
      <c r="F46" s="47"/>
      <c r="G46" s="17"/>
      <c r="H46" s="47"/>
      <c r="I46" s="17"/>
      <c r="J46" s="47"/>
      <c r="K46" s="17"/>
      <c r="L46" s="47"/>
      <c r="M46" s="17"/>
      <c r="N46" s="47"/>
      <c r="O46" s="17"/>
      <c r="P46" s="4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</row>
    <row r="47" spans="1:29" s="2" customFormat="1" ht="18.75" x14ac:dyDescent="0.3">
      <c r="A47" s="61" t="s">
        <v>75</v>
      </c>
      <c r="B47" s="74" t="s">
        <v>78</v>
      </c>
      <c r="C47" s="26">
        <f t="shared" ref="C47:D54" si="13">F47+H47+J47+L47+N47+P47+R47+T47+V47+X47+Z47+AB47</f>
        <v>0</v>
      </c>
      <c r="D47" s="26">
        <f t="shared" si="13"/>
        <v>0</v>
      </c>
      <c r="E47" s="82" t="e">
        <f t="shared" ref="E47:E54" si="14">D47/C47</f>
        <v>#DIV/0!</v>
      </c>
      <c r="F47" s="48">
        <v>0</v>
      </c>
      <c r="G47" s="8">
        <v>0</v>
      </c>
      <c r="H47" s="48">
        <v>0</v>
      </c>
      <c r="I47" s="8">
        <v>0</v>
      </c>
      <c r="J47" s="48"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</row>
    <row r="48" spans="1:29" s="2" customFormat="1" ht="19.5" thickBot="1" x14ac:dyDescent="0.35">
      <c r="A48" s="62" t="s">
        <v>76</v>
      </c>
      <c r="B48" s="69" t="s">
        <v>79</v>
      </c>
      <c r="C48" s="26">
        <f t="shared" si="13"/>
        <v>0</v>
      </c>
      <c r="D48" s="26">
        <f t="shared" si="13"/>
        <v>0</v>
      </c>
      <c r="E48" s="83" t="e">
        <f t="shared" si="14"/>
        <v>#DIV/0!</v>
      </c>
      <c r="F48" s="49">
        <v>0</v>
      </c>
      <c r="G48" s="16">
        <v>0</v>
      </c>
      <c r="H48" s="49">
        <v>0</v>
      </c>
      <c r="I48" s="16">
        <v>0</v>
      </c>
      <c r="J48" s="49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</row>
    <row r="49" spans="1:29" s="2" customFormat="1" ht="24.75" customHeight="1" thickBot="1" x14ac:dyDescent="0.35">
      <c r="A49" s="63" t="s">
        <v>80</v>
      </c>
      <c r="B49" s="71" t="s">
        <v>81</v>
      </c>
      <c r="C49" s="26">
        <f t="shared" si="13"/>
        <v>45.75</v>
      </c>
      <c r="D49" s="26">
        <f t="shared" si="13"/>
        <v>38.807900000000004</v>
      </c>
      <c r="E49" s="84">
        <f t="shared" si="14"/>
        <v>0.84826010928961759</v>
      </c>
      <c r="F49" s="43">
        <v>12</v>
      </c>
      <c r="G49" s="44">
        <v>11.412599999999999</v>
      </c>
      <c r="H49" s="43">
        <v>3.6230000000000002</v>
      </c>
      <c r="I49" s="21">
        <v>0</v>
      </c>
      <c r="J49" s="45">
        <v>0</v>
      </c>
      <c r="K49" s="21">
        <v>0</v>
      </c>
      <c r="L49" s="45">
        <v>0.127</v>
      </c>
      <c r="M49" s="21">
        <v>0</v>
      </c>
      <c r="N49" s="45">
        <v>1.25</v>
      </c>
      <c r="O49" s="21">
        <v>0</v>
      </c>
      <c r="P49" s="45">
        <v>1.25</v>
      </c>
      <c r="Q49" s="21">
        <v>0</v>
      </c>
      <c r="R49" s="21">
        <v>1.25</v>
      </c>
      <c r="S49" s="21">
        <v>0.17</v>
      </c>
      <c r="T49" s="21">
        <v>1.25</v>
      </c>
      <c r="U49" s="21"/>
      <c r="V49" s="21">
        <v>1.25</v>
      </c>
      <c r="W49" s="21">
        <v>0.74429999999999996</v>
      </c>
      <c r="X49" s="21">
        <v>21.25</v>
      </c>
      <c r="Y49" s="21">
        <v>26.481000000000002</v>
      </c>
      <c r="Z49" s="104">
        <v>1.25</v>
      </c>
      <c r="AA49" s="103"/>
      <c r="AB49" s="104">
        <v>1.25</v>
      </c>
      <c r="AC49" s="103"/>
    </row>
    <row r="50" spans="1:29" s="2" customFormat="1" ht="24.75" customHeight="1" thickBot="1" x14ac:dyDescent="0.35">
      <c r="A50" s="65" t="s">
        <v>90</v>
      </c>
      <c r="B50" s="85" t="s">
        <v>91</v>
      </c>
      <c r="C50" s="26">
        <f>F50+H50+J50+L50+N50+P50+R50+T50+V50+X50+Z50+AB50</f>
        <v>7.1052600000000004</v>
      </c>
      <c r="D50" s="26">
        <f t="shared" si="13"/>
        <v>7.1052600000000004</v>
      </c>
      <c r="E50" s="68">
        <f t="shared" si="14"/>
        <v>1</v>
      </c>
      <c r="F50" s="175">
        <f t="shared" ref="F50:K50" si="15">F51+F52+F53+F54</f>
        <v>0</v>
      </c>
      <c r="G50" s="175">
        <f t="shared" si="15"/>
        <v>0</v>
      </c>
      <c r="H50" s="175">
        <f t="shared" si="15"/>
        <v>0</v>
      </c>
      <c r="I50" s="187">
        <f t="shared" si="15"/>
        <v>0</v>
      </c>
      <c r="J50" s="187">
        <f t="shared" si="15"/>
        <v>0</v>
      </c>
      <c r="K50" s="187">
        <f t="shared" si="15"/>
        <v>0</v>
      </c>
      <c r="L50" s="187">
        <f t="shared" ref="L50:AC50" si="16">L51+L52+L53+L54</f>
        <v>7.1052600000000004</v>
      </c>
      <c r="M50" s="187">
        <f t="shared" si="16"/>
        <v>7.1052600000000004</v>
      </c>
      <c r="N50" s="187">
        <f t="shared" si="16"/>
        <v>0</v>
      </c>
      <c r="O50" s="187">
        <f t="shared" si="16"/>
        <v>0</v>
      </c>
      <c r="P50" s="187">
        <f t="shared" si="16"/>
        <v>0</v>
      </c>
      <c r="Q50" s="187">
        <f t="shared" si="16"/>
        <v>0</v>
      </c>
      <c r="R50" s="187">
        <f t="shared" si="16"/>
        <v>0</v>
      </c>
      <c r="S50" s="187">
        <f t="shared" si="16"/>
        <v>0</v>
      </c>
      <c r="T50" s="187">
        <f t="shared" si="16"/>
        <v>0</v>
      </c>
      <c r="U50" s="187">
        <f t="shared" si="16"/>
        <v>0</v>
      </c>
      <c r="V50" s="187">
        <f t="shared" si="16"/>
        <v>0</v>
      </c>
      <c r="W50" s="187">
        <f t="shared" si="16"/>
        <v>0</v>
      </c>
      <c r="X50" s="187">
        <f t="shared" si="16"/>
        <v>0</v>
      </c>
      <c r="Y50" s="187">
        <f t="shared" si="16"/>
        <v>0</v>
      </c>
      <c r="Z50" s="187">
        <f t="shared" si="16"/>
        <v>0</v>
      </c>
      <c r="AA50" s="187">
        <f t="shared" si="16"/>
        <v>0</v>
      </c>
      <c r="AB50" s="187">
        <f t="shared" si="16"/>
        <v>0</v>
      </c>
      <c r="AC50" s="187">
        <f t="shared" si="16"/>
        <v>0</v>
      </c>
    </row>
    <row r="51" spans="1:29" s="2" customFormat="1" ht="24.75" customHeight="1" thickBot="1" x14ac:dyDescent="0.35">
      <c r="A51" s="62" t="s">
        <v>100</v>
      </c>
      <c r="B51" s="69" t="s">
        <v>105</v>
      </c>
      <c r="C51" s="26">
        <f t="shared" si="13"/>
        <v>0</v>
      </c>
      <c r="D51" s="26">
        <f t="shared" si="13"/>
        <v>0</v>
      </c>
      <c r="E51" s="68" t="e">
        <f t="shared" si="14"/>
        <v>#DIV/0!</v>
      </c>
      <c r="F51" s="182"/>
      <c r="G51" s="182"/>
      <c r="H51" s="182"/>
      <c r="I51" s="183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181"/>
      <c r="W51" s="181"/>
      <c r="X51" s="181"/>
      <c r="Y51" s="181"/>
      <c r="Z51" s="181"/>
      <c r="AA51" s="184"/>
      <c r="AB51" s="185"/>
      <c r="AC51" s="184"/>
    </row>
    <row r="52" spans="1:29" s="2" customFormat="1" ht="24.75" customHeight="1" thickBot="1" x14ac:dyDescent="0.35">
      <c r="A52" s="62" t="s">
        <v>101</v>
      </c>
      <c r="B52" s="69" t="s">
        <v>107</v>
      </c>
      <c r="C52" s="26">
        <f t="shared" si="13"/>
        <v>0</v>
      </c>
      <c r="D52" s="26">
        <f t="shared" si="13"/>
        <v>0</v>
      </c>
      <c r="E52" s="68" t="e">
        <f t="shared" si="14"/>
        <v>#DIV/0!</v>
      </c>
      <c r="F52" s="182"/>
      <c r="G52" s="182"/>
      <c r="H52" s="182"/>
      <c r="I52" s="183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184"/>
      <c r="AB52" s="185"/>
      <c r="AC52" s="184"/>
    </row>
    <row r="53" spans="1:29" s="2" customFormat="1" ht="24.75" customHeight="1" thickBot="1" x14ac:dyDescent="0.35">
      <c r="A53" s="62" t="s">
        <v>102</v>
      </c>
      <c r="B53" s="69" t="s">
        <v>106</v>
      </c>
      <c r="C53" s="26">
        <f t="shared" si="13"/>
        <v>7.1052600000000004</v>
      </c>
      <c r="D53" s="26">
        <f t="shared" si="13"/>
        <v>7.1052600000000004</v>
      </c>
      <c r="E53" s="68">
        <f t="shared" si="14"/>
        <v>1</v>
      </c>
      <c r="F53" s="182"/>
      <c r="G53" s="182"/>
      <c r="H53" s="182"/>
      <c r="I53" s="182"/>
      <c r="J53" s="181"/>
      <c r="K53" s="181"/>
      <c r="L53" s="181">
        <v>7.1052600000000004</v>
      </c>
      <c r="M53" s="181">
        <v>7.1052600000000004</v>
      </c>
      <c r="N53" s="181"/>
      <c r="O53" s="181"/>
      <c r="P53" s="181"/>
      <c r="Q53" s="181"/>
      <c r="R53" s="181"/>
      <c r="S53" s="181"/>
      <c r="T53" s="181"/>
      <c r="U53" s="181"/>
      <c r="V53" s="181"/>
      <c r="W53" s="181"/>
      <c r="X53" s="181"/>
      <c r="Y53" s="181"/>
      <c r="Z53" s="181"/>
      <c r="AA53" s="184"/>
      <c r="AB53" s="185"/>
      <c r="AC53" s="184"/>
    </row>
    <row r="54" spans="1:29" s="2" customFormat="1" ht="24.75" customHeight="1" thickBot="1" x14ac:dyDescent="0.35">
      <c r="A54" s="188" t="s">
        <v>103</v>
      </c>
      <c r="B54" s="69" t="s">
        <v>104</v>
      </c>
      <c r="C54" s="26">
        <f t="shared" si="13"/>
        <v>0</v>
      </c>
      <c r="D54" s="26">
        <f t="shared" si="13"/>
        <v>0</v>
      </c>
      <c r="E54" s="68" t="e">
        <f t="shared" si="14"/>
        <v>#DIV/0!</v>
      </c>
      <c r="F54" s="182"/>
      <c r="G54" s="182"/>
      <c r="H54" s="182"/>
      <c r="I54" s="183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184"/>
      <c r="AB54" s="185"/>
      <c r="AC54" s="184"/>
    </row>
    <row r="55" spans="1:29" s="2" customFormat="1" ht="24.75" customHeight="1" thickBot="1" x14ac:dyDescent="0.35">
      <c r="A55" s="65"/>
      <c r="B55" s="71"/>
      <c r="C55" s="142"/>
      <c r="D55" s="142"/>
      <c r="E55" s="141"/>
      <c r="F55" s="178"/>
      <c r="G55" s="178"/>
      <c r="H55" s="178"/>
      <c r="I55" s="173"/>
      <c r="J55" s="52"/>
      <c r="K55" s="173"/>
      <c r="L55" s="50"/>
      <c r="M55" s="56"/>
      <c r="N55" s="52"/>
      <c r="O55" s="173"/>
      <c r="P55" s="52"/>
      <c r="Q55" s="173"/>
      <c r="R55" s="52"/>
      <c r="S55" s="173"/>
      <c r="T55" s="52"/>
      <c r="U55" s="173"/>
      <c r="V55" s="52"/>
      <c r="W55" s="173"/>
      <c r="X55" s="52"/>
      <c r="Y55" s="174"/>
      <c r="Z55" s="107"/>
      <c r="AA55" s="174"/>
      <c r="AB55" s="107"/>
      <c r="AC55" s="174"/>
    </row>
    <row r="56" spans="1:29" s="2" customFormat="1" ht="59.25" customHeight="1" thickBot="1" x14ac:dyDescent="0.35">
      <c r="A56" s="66"/>
      <c r="B56" s="86" t="s">
        <v>8</v>
      </c>
      <c r="C56" s="176">
        <f>C9+C10+C11+C21+C27+C28+C37+C38+C44+C45+C49+C50</f>
        <v>80790.942319999987</v>
      </c>
      <c r="D56" s="179">
        <f>D9+D10+D11+D21+D27+D28+D37+D38+D44+D45+D49+D50</f>
        <v>75909.604720000003</v>
      </c>
      <c r="E56" s="180">
        <f>D56/C56</f>
        <v>0.93958063292954563</v>
      </c>
      <c r="F56" s="176">
        <f>F9+F10+F11+F21+F27+F28+F37+F38+F44+F45+F49+F50</f>
        <v>6303.7335999999996</v>
      </c>
      <c r="G56" s="177">
        <f t="shared" ref="G56:AB56" si="17">G9+G10+G11+G21+G27+G28+G37+G38+G44+G45+G49+G50</f>
        <v>5637.7721699999993</v>
      </c>
      <c r="H56" s="176">
        <f t="shared" si="17"/>
        <v>6484.1067399999993</v>
      </c>
      <c r="I56" s="36">
        <f t="shared" si="17"/>
        <v>6325.5636599999989</v>
      </c>
      <c r="J56" s="32">
        <f t="shared" si="17"/>
        <v>7700.92274</v>
      </c>
      <c r="K56" s="36">
        <f t="shared" si="17"/>
        <v>6592.1303100000005</v>
      </c>
      <c r="L56" s="32">
        <f t="shared" si="17"/>
        <v>6932.5382399999999</v>
      </c>
      <c r="M56" s="36">
        <f>M9+M10+M11+M21+M27+M28+M37+M38+M44+M45+M49+M50</f>
        <v>6627.0489500000003</v>
      </c>
      <c r="N56" s="32">
        <f t="shared" si="17"/>
        <v>6363.7004899999993</v>
      </c>
      <c r="O56" s="36">
        <f t="shared" si="17"/>
        <v>6957.590470000001</v>
      </c>
      <c r="P56" s="32">
        <f t="shared" si="17"/>
        <v>6563.6644899999992</v>
      </c>
      <c r="Q56" s="36">
        <f t="shared" si="17"/>
        <v>6552.7066900000009</v>
      </c>
      <c r="R56" s="32">
        <f t="shared" si="17"/>
        <v>6786.6517099999992</v>
      </c>
      <c r="S56" s="36">
        <f t="shared" si="17"/>
        <v>6195.0690199999999</v>
      </c>
      <c r="T56" s="32">
        <f t="shared" si="17"/>
        <v>6911.3917099999999</v>
      </c>
      <c r="U56" s="36">
        <f t="shared" si="17"/>
        <v>6003.4937300000001</v>
      </c>
      <c r="V56" s="32">
        <f t="shared" si="17"/>
        <v>6905.4097099999999</v>
      </c>
      <c r="W56" s="36">
        <f t="shared" si="17"/>
        <v>6367.1867300000013</v>
      </c>
      <c r="X56" s="32">
        <f t="shared" si="17"/>
        <v>6721.8417100000006</v>
      </c>
      <c r="Y56" s="32">
        <f>Y9+Y10+Y11+Y21+Y27+Y28+Y37+Y38+Y44+Y45+Y49+Y50</f>
        <v>6061.3627399999987</v>
      </c>
      <c r="Z56" s="32">
        <f t="shared" si="17"/>
        <v>5847.2973499999998</v>
      </c>
      <c r="AA56" s="32">
        <f t="shared" si="17"/>
        <v>6197.4467800000002</v>
      </c>
      <c r="AB56" s="32">
        <f t="shared" si="17"/>
        <v>7174.0838300000005</v>
      </c>
      <c r="AC56" s="32">
        <f>AC9+AC10+AC11+AC21+AC27+AC28+AC37+AC38+AC44+AC45+AC49+AC50</f>
        <v>6392.2334700000019</v>
      </c>
    </row>
    <row r="57" spans="1:29" s="2" customFormat="1" ht="42" customHeight="1" x14ac:dyDescent="0.3">
      <c r="A57" s="5"/>
      <c r="B57" s="11" t="s">
        <v>84</v>
      </c>
      <c r="C57" s="18"/>
      <c r="D57" s="19" t="s">
        <v>83</v>
      </c>
      <c r="E57" s="12"/>
      <c r="F57" s="11" t="s">
        <v>86</v>
      </c>
      <c r="G57" s="11"/>
      <c r="H57" s="11"/>
      <c r="I57" s="11"/>
      <c r="J57" s="11"/>
      <c r="K57" s="11"/>
      <c r="Y57" s="108"/>
      <c r="Z57" s="108"/>
      <c r="AA57" s="108"/>
      <c r="AB57" s="108"/>
      <c r="AC57" s="108"/>
    </row>
    <row r="58" spans="1:29" s="2" customFormat="1" ht="44.25" customHeight="1" x14ac:dyDescent="0.25">
      <c r="A58" s="5"/>
      <c r="B58" s="1" t="s">
        <v>95</v>
      </c>
      <c r="C58" s="1"/>
      <c r="D58" s="1"/>
      <c r="E58" s="6" t="s">
        <v>44</v>
      </c>
      <c r="F58" s="1"/>
      <c r="G58" s="1"/>
      <c r="H58" s="1"/>
      <c r="I58" s="1"/>
      <c r="J58" s="1"/>
      <c r="K58" s="1"/>
      <c r="Y58" s="108"/>
      <c r="Z58" s="108"/>
      <c r="AA58" s="108"/>
      <c r="AB58" s="108"/>
      <c r="AC58" s="108"/>
    </row>
    <row r="59" spans="1:29" s="2" customFormat="1" ht="16.5" customHeight="1" x14ac:dyDescent="0.25">
      <c r="A59" s="5"/>
      <c r="B59" s="1"/>
      <c r="C59" s="1"/>
      <c r="D59" s="1"/>
      <c r="E59" s="6"/>
      <c r="F59" s="1"/>
      <c r="G59" s="1"/>
      <c r="H59" s="1"/>
      <c r="I59" s="1"/>
      <c r="J59" s="1"/>
      <c r="K59" s="1"/>
      <c r="Y59" s="108"/>
      <c r="Z59" s="108"/>
      <c r="AA59" s="108"/>
      <c r="AB59" s="108"/>
      <c r="AC59" s="108"/>
    </row>
    <row r="60" spans="1:29" s="2" customFormat="1" ht="18" x14ac:dyDescent="0.25">
      <c r="A60" s="5"/>
      <c r="B60" s="1"/>
      <c r="C60" s="1"/>
      <c r="D60" s="1"/>
      <c r="E60" s="1"/>
      <c r="F60" s="1"/>
      <c r="G60" s="1"/>
      <c r="H60" s="1"/>
      <c r="I60" s="1"/>
      <c r="J60" s="1"/>
      <c r="K60" s="1"/>
      <c r="Y60" s="108"/>
      <c r="Z60" s="108"/>
      <c r="AA60" s="108"/>
      <c r="AB60" s="108"/>
      <c r="AC60" s="108"/>
    </row>
    <row r="61" spans="1:29" s="2" customFormat="1" ht="18" x14ac:dyDescent="0.25">
      <c r="A61" s="5"/>
      <c r="B61" s="1"/>
      <c r="C61" s="1"/>
      <c r="D61" s="1"/>
      <c r="E61" s="1"/>
      <c r="F61" s="1"/>
      <c r="G61" s="1"/>
      <c r="H61" s="1"/>
      <c r="I61" s="1"/>
      <c r="J61" s="1"/>
      <c r="K61" s="1"/>
      <c r="Y61" s="108"/>
      <c r="Z61" s="108"/>
      <c r="AA61" s="108"/>
      <c r="AB61" s="108"/>
      <c r="AC61" s="108"/>
    </row>
    <row r="62" spans="1:29" s="2" customFormat="1" ht="38.2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Y62" s="108"/>
      <c r="Z62" s="108"/>
      <c r="AA62" s="108"/>
      <c r="AB62" s="108"/>
      <c r="AC62" s="108"/>
    </row>
    <row r="63" spans="1:29" s="2" customFormat="1" ht="18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Y63" s="108"/>
      <c r="Z63" s="108"/>
      <c r="AA63" s="108"/>
      <c r="AB63" s="108"/>
      <c r="AC63" s="108"/>
    </row>
    <row r="64" spans="1:29" s="2" customFormat="1" ht="40.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Y64" s="108"/>
      <c r="Z64" s="108"/>
      <c r="AA64" s="108"/>
      <c r="AB64" s="108"/>
      <c r="AC64" s="108"/>
    </row>
    <row r="65" spans="1:29" s="2" customFormat="1" ht="18" x14ac:dyDescent="0.25">
      <c r="A65"/>
      <c r="B65" s="4"/>
      <c r="C65" s="4"/>
      <c r="D65" s="4"/>
      <c r="E65" s="4"/>
      <c r="F65" s="4"/>
      <c r="G65" s="4"/>
      <c r="H65" s="4"/>
      <c r="I65" s="4"/>
      <c r="J65" s="4"/>
      <c r="K65"/>
      <c r="Y65" s="108"/>
      <c r="Z65" s="108"/>
      <c r="AA65" s="108"/>
      <c r="AB65" s="108"/>
      <c r="AC65" s="108"/>
    </row>
    <row r="66" spans="1:29" s="2" customFormat="1" ht="18" x14ac:dyDescent="0.25">
      <c r="A66"/>
      <c r="B66" s="4"/>
      <c r="C66" s="4"/>
      <c r="D66" s="4"/>
      <c r="E66" s="4"/>
      <c r="F66" s="4"/>
      <c r="G66" s="4"/>
      <c r="H66" s="4"/>
      <c r="I66" s="4"/>
      <c r="J66" s="4"/>
      <c r="K66"/>
      <c r="Y66" s="108"/>
      <c r="Z66" s="108"/>
      <c r="AA66" s="108"/>
      <c r="AB66" s="108"/>
      <c r="AC66" s="108"/>
    </row>
    <row r="67" spans="1:29" s="2" customFormat="1" ht="18" x14ac:dyDescent="0.25">
      <c r="A67"/>
      <c r="B67" s="4"/>
      <c r="C67" s="4"/>
      <c r="D67" s="4"/>
      <c r="E67" s="4"/>
      <c r="F67" s="4"/>
      <c r="G67" s="4"/>
      <c r="H67" s="4"/>
      <c r="I67" s="4"/>
      <c r="J67" s="4"/>
      <c r="K67"/>
      <c r="Y67" s="108"/>
      <c r="Z67" s="108"/>
      <c r="AA67" s="108"/>
      <c r="AB67" s="108"/>
      <c r="AC67" s="108"/>
    </row>
    <row r="68" spans="1:29" x14ac:dyDescent="0.2">
      <c r="B68" s="4"/>
      <c r="C68" s="4"/>
      <c r="D68" s="4"/>
      <c r="E68" s="4"/>
      <c r="F68" s="4"/>
      <c r="G68" s="4"/>
      <c r="H68" s="4"/>
      <c r="I68" s="4"/>
      <c r="J68" s="4"/>
    </row>
    <row r="69" spans="1:29" x14ac:dyDescent="0.2">
      <c r="B69" s="4"/>
      <c r="C69" s="4"/>
      <c r="D69" s="4"/>
      <c r="E69" s="4"/>
      <c r="F69" s="4"/>
      <c r="G69" s="4"/>
      <c r="H69" s="4"/>
      <c r="I69" s="4"/>
      <c r="J69" s="4"/>
    </row>
    <row r="70" spans="1:29" x14ac:dyDescent="0.2">
      <c r="B70" s="4"/>
      <c r="C70" s="4"/>
      <c r="D70" s="4"/>
      <c r="E70" s="4"/>
      <c r="F70" s="4"/>
      <c r="G70" s="4"/>
      <c r="H70" s="4"/>
      <c r="I70" s="4"/>
      <c r="J70" s="4"/>
    </row>
    <row r="71" spans="1:29" x14ac:dyDescent="0.2">
      <c r="B71" s="4"/>
      <c r="C71" s="4"/>
      <c r="D71" s="4"/>
      <c r="E71" s="4"/>
      <c r="F71" s="4"/>
      <c r="G71" s="4"/>
      <c r="H71" s="4"/>
      <c r="I71" s="4"/>
      <c r="J71" s="4"/>
    </row>
    <row r="72" spans="1:29" x14ac:dyDescent="0.2">
      <c r="B72" s="4"/>
      <c r="C72" s="4"/>
      <c r="D72" s="4"/>
      <c r="E72" s="4"/>
      <c r="F72" s="4"/>
      <c r="G72" s="4"/>
      <c r="H72" s="4"/>
      <c r="I72" s="4"/>
      <c r="J72" s="4"/>
    </row>
    <row r="73" spans="1:29" x14ac:dyDescent="0.2">
      <c r="B73" s="4"/>
      <c r="C73" s="4"/>
      <c r="D73" s="4"/>
      <c r="E73" s="4"/>
      <c r="F73" s="4"/>
      <c r="G73" s="4"/>
      <c r="H73" s="4"/>
      <c r="I73" s="4"/>
      <c r="J73" s="4"/>
    </row>
    <row r="74" spans="1:29" x14ac:dyDescent="0.2">
      <c r="B74" s="4"/>
      <c r="C74" s="4"/>
      <c r="D74" s="4"/>
      <c r="E74" s="4"/>
      <c r="F74" s="4"/>
      <c r="G74" s="4"/>
      <c r="H74" s="4"/>
      <c r="I74" s="4"/>
      <c r="J74" s="4"/>
    </row>
    <row r="75" spans="1:29" x14ac:dyDescent="0.2">
      <c r="B75" s="4"/>
      <c r="C75" s="4"/>
      <c r="D75" s="4"/>
      <c r="E75" s="4"/>
      <c r="F75" s="4"/>
      <c r="G75" s="4"/>
      <c r="H75" s="4"/>
      <c r="I75" s="4"/>
      <c r="J75" s="4"/>
    </row>
    <row r="76" spans="1:29" x14ac:dyDescent="0.2">
      <c r="B76" s="4"/>
      <c r="C76" s="4"/>
      <c r="D76" s="4"/>
      <c r="E76" s="4"/>
      <c r="F76" s="4"/>
      <c r="G76" s="4"/>
      <c r="H76" s="4"/>
      <c r="I76" s="4"/>
      <c r="J76" s="4"/>
    </row>
    <row r="77" spans="1:29" x14ac:dyDescent="0.2">
      <c r="B77" s="4"/>
      <c r="C77" s="4"/>
      <c r="D77" s="4"/>
      <c r="E77" s="4"/>
      <c r="F77" s="4"/>
      <c r="G77" s="4"/>
      <c r="H77" s="4"/>
      <c r="I77" s="4"/>
      <c r="J77" s="4"/>
    </row>
    <row r="78" spans="1:29" x14ac:dyDescent="0.2">
      <c r="B78" s="4"/>
      <c r="C78" s="4"/>
      <c r="D78" s="4"/>
      <c r="E78" s="4"/>
      <c r="F78" s="4"/>
      <c r="G78" s="4"/>
      <c r="H78" s="4"/>
      <c r="I78" s="4"/>
      <c r="J78" s="4"/>
    </row>
    <row r="79" spans="1:29" x14ac:dyDescent="0.2">
      <c r="B79" s="4"/>
      <c r="C79" s="4"/>
      <c r="D79" s="4"/>
      <c r="E79" s="4"/>
      <c r="F79" s="4"/>
      <c r="G79" s="4"/>
      <c r="H79" s="4"/>
      <c r="I79" s="4"/>
      <c r="J79" s="4"/>
    </row>
    <row r="80" spans="1:29" x14ac:dyDescent="0.2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">
      <c r="B139" s="4"/>
      <c r="C139" s="4"/>
      <c r="D139" s="4"/>
      <c r="E139" s="4"/>
      <c r="F139" s="4"/>
      <c r="G139" s="4"/>
      <c r="H139" s="4"/>
      <c r="I139" s="4"/>
      <c r="J139" s="4"/>
    </row>
  </sheetData>
  <mergeCells count="22">
    <mergeCell ref="R7:S7"/>
    <mergeCell ref="H7:I7"/>
    <mergeCell ref="J7:K7"/>
    <mergeCell ref="L7:M7"/>
    <mergeCell ref="N7:O7"/>
    <mergeCell ref="P7:Q7"/>
    <mergeCell ref="AB7:AC7"/>
    <mergeCell ref="A2:K2"/>
    <mergeCell ref="A3:K3"/>
    <mergeCell ref="A4:K4"/>
    <mergeCell ref="A6:A8"/>
    <mergeCell ref="B6:B8"/>
    <mergeCell ref="L6:Q6"/>
    <mergeCell ref="R6:W6"/>
    <mergeCell ref="X6:AC6"/>
    <mergeCell ref="F7:G7"/>
    <mergeCell ref="C6:E7"/>
    <mergeCell ref="F6:K6"/>
    <mergeCell ref="T7:U7"/>
    <mergeCell ref="V7:W7"/>
    <mergeCell ref="X7:Y7"/>
    <mergeCell ref="Z7:AA7"/>
  </mergeCells>
  <pageMargins left="0.19685039370078741" right="0" top="0" bottom="0" header="0.51181102362204722" footer="0.51181102362204722"/>
  <pageSetup paperSize="9" scale="40" orientation="landscape" r:id="rId1"/>
  <headerFooter alignWithMargins="0"/>
  <colBreaks count="2" manualBreakCount="2">
    <brk id="17" max="57" man="1"/>
    <brk id="40" max="5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4"/>
  <sheetViews>
    <sheetView view="pageBreakPreview" zoomScale="75" zoomScaleNormal="100" zoomScaleSheetLayoutView="75" workbookViewId="0">
      <pane xSplit="5" topLeftCell="F1" activePane="topRight" state="frozen"/>
      <selection pane="topRight" activeCell="W16" sqref="W16:AC19"/>
    </sheetView>
  </sheetViews>
  <sheetFormatPr defaultRowHeight="12.75" x14ac:dyDescent="0.2"/>
  <cols>
    <col min="2" max="2" width="63.7109375" customWidth="1"/>
    <col min="3" max="3" width="15.42578125" customWidth="1"/>
    <col min="4" max="4" width="17.28515625" customWidth="1"/>
    <col min="5" max="5" width="17.140625" customWidth="1"/>
    <col min="6" max="6" width="14.42578125" customWidth="1"/>
    <col min="7" max="7" width="15.28515625" customWidth="1"/>
    <col min="8" max="8" width="14.140625" customWidth="1"/>
    <col min="9" max="9" width="14.42578125" customWidth="1"/>
    <col min="10" max="10" width="13.140625" customWidth="1"/>
    <col min="11" max="11" width="13.85546875" customWidth="1"/>
    <col min="12" max="12" width="13" customWidth="1"/>
    <col min="13" max="13" width="13.42578125" customWidth="1"/>
    <col min="14" max="14" width="16" customWidth="1"/>
    <col min="15" max="15" width="15.140625" customWidth="1"/>
    <col min="16" max="16" width="15.28515625" customWidth="1"/>
    <col min="17" max="17" width="13.85546875" customWidth="1"/>
    <col min="18" max="18" width="15.28515625" customWidth="1"/>
    <col min="19" max="19" width="13.85546875" customWidth="1"/>
    <col min="20" max="20" width="15.28515625" customWidth="1"/>
    <col min="21" max="21" width="13.85546875" customWidth="1"/>
    <col min="22" max="22" width="15.28515625" customWidth="1"/>
    <col min="23" max="23" width="13.85546875" customWidth="1"/>
    <col min="24" max="24" width="15.28515625" customWidth="1"/>
    <col min="25" max="25" width="13.85546875" customWidth="1"/>
    <col min="26" max="26" width="15.28515625" customWidth="1"/>
    <col min="27" max="27" width="13.85546875" customWidth="1"/>
    <col min="28" max="28" width="15.28515625" customWidth="1"/>
    <col min="29" max="29" width="13.85546875" customWidth="1"/>
  </cols>
  <sheetData>
    <row r="1" spans="1:29" ht="15.75" x14ac:dyDescent="0.25">
      <c r="A1" s="7"/>
      <c r="B1" s="7"/>
      <c r="C1" s="7"/>
      <c r="D1" s="7"/>
      <c r="E1" s="7"/>
      <c r="F1" s="7"/>
      <c r="G1" s="7"/>
      <c r="H1" s="7"/>
      <c r="I1" s="7"/>
      <c r="J1" s="10"/>
      <c r="K1" s="10"/>
      <c r="L1" s="10"/>
    </row>
    <row r="2" spans="1:29" ht="18.75" x14ac:dyDescent="0.2">
      <c r="A2" s="209" t="s">
        <v>109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113"/>
    </row>
    <row r="3" spans="1:29" ht="20.25" x14ac:dyDescent="0.3">
      <c r="A3" s="210" t="s">
        <v>85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119"/>
    </row>
    <row r="4" spans="1:29" ht="15.75" x14ac:dyDescent="0.25">
      <c r="A4" s="211" t="s">
        <v>47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120"/>
    </row>
    <row r="5" spans="1:29" ht="19.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3" t="s">
        <v>9</v>
      </c>
      <c r="L5" s="3"/>
    </row>
    <row r="6" spans="1:29" ht="19.5" thickBot="1" x14ac:dyDescent="0.25">
      <c r="A6" s="212" t="s">
        <v>0</v>
      </c>
      <c r="B6" s="225" t="s">
        <v>10</v>
      </c>
      <c r="C6" s="218" t="s">
        <v>110</v>
      </c>
      <c r="D6" s="220"/>
      <c r="E6" s="219"/>
      <c r="F6" s="228" t="s">
        <v>4</v>
      </c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30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</row>
    <row r="7" spans="1:29" ht="18.75" x14ac:dyDescent="0.2">
      <c r="A7" s="213"/>
      <c r="B7" s="226"/>
      <c r="C7" s="221"/>
      <c r="D7" s="222"/>
      <c r="E7" s="223"/>
      <c r="F7" s="218" t="s">
        <v>5</v>
      </c>
      <c r="G7" s="219"/>
      <c r="H7" s="218" t="s">
        <v>6</v>
      </c>
      <c r="I7" s="219"/>
      <c r="J7" s="218" t="s">
        <v>7</v>
      </c>
      <c r="K7" s="219"/>
      <c r="L7" s="218" t="s">
        <v>87</v>
      </c>
      <c r="M7" s="219"/>
      <c r="N7" s="218" t="s">
        <v>88</v>
      </c>
      <c r="O7" s="219"/>
      <c r="P7" s="218" t="s">
        <v>89</v>
      </c>
      <c r="Q7" s="219"/>
      <c r="R7" s="218" t="s">
        <v>92</v>
      </c>
      <c r="S7" s="219"/>
      <c r="T7" s="218" t="s">
        <v>93</v>
      </c>
      <c r="U7" s="219"/>
      <c r="V7" s="218" t="s">
        <v>94</v>
      </c>
      <c r="W7" s="219"/>
      <c r="X7" s="218" t="s">
        <v>96</v>
      </c>
      <c r="Y7" s="219"/>
      <c r="Z7" s="218" t="s">
        <v>97</v>
      </c>
      <c r="AA7" s="219"/>
      <c r="AB7" s="218" t="s">
        <v>98</v>
      </c>
      <c r="AC7" s="219"/>
    </row>
    <row r="8" spans="1:29" ht="19.5" thickBot="1" x14ac:dyDescent="0.25">
      <c r="A8" s="214"/>
      <c r="B8" s="227"/>
      <c r="C8" s="22" t="s">
        <v>1</v>
      </c>
      <c r="D8" s="23" t="s">
        <v>2</v>
      </c>
      <c r="E8" s="24" t="s">
        <v>3</v>
      </c>
      <c r="F8" s="22" t="s">
        <v>1</v>
      </c>
      <c r="G8" s="24" t="s">
        <v>2</v>
      </c>
      <c r="H8" s="22" t="s">
        <v>1</v>
      </c>
      <c r="I8" s="24" t="s">
        <v>2</v>
      </c>
      <c r="J8" s="22" t="s">
        <v>1</v>
      </c>
      <c r="K8" s="24" t="s">
        <v>2</v>
      </c>
      <c r="L8" s="22" t="s">
        <v>1</v>
      </c>
      <c r="M8" s="24" t="s">
        <v>2</v>
      </c>
      <c r="N8" s="22" t="s">
        <v>1</v>
      </c>
      <c r="O8" s="24" t="s">
        <v>2</v>
      </c>
      <c r="P8" s="22" t="s">
        <v>1</v>
      </c>
      <c r="Q8" s="24" t="s">
        <v>2</v>
      </c>
      <c r="R8" s="22" t="s">
        <v>1</v>
      </c>
      <c r="S8" s="24" t="s">
        <v>2</v>
      </c>
      <c r="T8" s="22" t="s">
        <v>1</v>
      </c>
      <c r="U8" s="24" t="s">
        <v>2</v>
      </c>
      <c r="V8" s="22" t="s">
        <v>1</v>
      </c>
      <c r="W8" s="24" t="s">
        <v>2</v>
      </c>
      <c r="X8" s="22" t="s">
        <v>1</v>
      </c>
      <c r="Y8" s="24" t="s">
        <v>2</v>
      </c>
      <c r="Z8" s="22" t="s">
        <v>1</v>
      </c>
      <c r="AA8" s="24" t="s">
        <v>2</v>
      </c>
      <c r="AB8" s="22" t="s">
        <v>1</v>
      </c>
      <c r="AC8" s="24" t="s">
        <v>2</v>
      </c>
    </row>
    <row r="9" spans="1:29" ht="31.5" customHeight="1" thickBot="1" x14ac:dyDescent="0.35">
      <c r="A9" s="122">
        <v>1</v>
      </c>
      <c r="B9" s="123" t="s">
        <v>11</v>
      </c>
      <c r="C9" s="124">
        <f>F9+H9+J9+L9+N9+P9+R9+T9+V9+AB9+Z9+X9</f>
        <v>0</v>
      </c>
      <c r="D9" s="124">
        <f>G9+I9+K9+M9+O9+Q9+S9+U9+W9+AC9+AA9+Y9</f>
        <v>0</v>
      </c>
      <c r="E9" s="125">
        <v>0</v>
      </c>
      <c r="F9" s="124">
        <v>0</v>
      </c>
      <c r="G9" s="124">
        <v>0</v>
      </c>
      <c r="H9" s="124">
        <v>0</v>
      </c>
      <c r="I9" s="124">
        <v>0</v>
      </c>
      <c r="J9" s="124">
        <v>0</v>
      </c>
      <c r="K9" s="124">
        <v>0</v>
      </c>
      <c r="L9" s="124">
        <v>0</v>
      </c>
      <c r="M9" s="124">
        <v>0</v>
      </c>
      <c r="N9" s="124">
        <v>0</v>
      </c>
      <c r="O9" s="124">
        <v>0</v>
      </c>
      <c r="P9" s="124">
        <v>0</v>
      </c>
      <c r="Q9" s="124">
        <v>0</v>
      </c>
      <c r="R9" s="124">
        <v>0</v>
      </c>
      <c r="S9" s="124">
        <v>0</v>
      </c>
      <c r="T9" s="124">
        <v>0</v>
      </c>
      <c r="U9" s="124">
        <v>0</v>
      </c>
      <c r="V9" s="124">
        <v>0</v>
      </c>
      <c r="W9" s="124">
        <v>0</v>
      </c>
      <c r="X9" s="124"/>
      <c r="Y9" s="124"/>
      <c r="Z9" s="124"/>
      <c r="AA9" s="124"/>
      <c r="AB9" s="124"/>
      <c r="AC9" s="124"/>
    </row>
    <row r="10" spans="1:29" ht="31.5" customHeight="1" thickBot="1" x14ac:dyDescent="0.35">
      <c r="A10" s="126">
        <v>2</v>
      </c>
      <c r="B10" s="127" t="s">
        <v>12</v>
      </c>
      <c r="C10" s="124">
        <f>F10+H10+J10+L10+N10+P10+R10+T10+V10+AB10+Z10+X10</f>
        <v>0</v>
      </c>
      <c r="D10" s="124">
        <f>G10+I10+K10+M10+O10+Q10+S10+U10+W10+AC10+AA10+Y10</f>
        <v>0</v>
      </c>
      <c r="E10" s="128">
        <v>0</v>
      </c>
      <c r="F10" s="129">
        <v>0</v>
      </c>
      <c r="G10" s="129">
        <v>0</v>
      </c>
      <c r="H10" s="129">
        <v>0</v>
      </c>
      <c r="I10" s="129">
        <v>0</v>
      </c>
      <c r="J10" s="129">
        <v>0</v>
      </c>
      <c r="K10" s="129">
        <v>0</v>
      </c>
      <c r="L10" s="129">
        <v>0</v>
      </c>
      <c r="M10" s="129">
        <v>0</v>
      </c>
      <c r="N10" s="129">
        <v>0</v>
      </c>
      <c r="O10" s="129">
        <v>0</v>
      </c>
      <c r="P10" s="129">
        <v>0</v>
      </c>
      <c r="Q10" s="129">
        <v>0</v>
      </c>
      <c r="R10" s="129">
        <v>0</v>
      </c>
      <c r="S10" s="129">
        <v>0</v>
      </c>
      <c r="T10" s="129">
        <v>0</v>
      </c>
      <c r="U10" s="129">
        <v>0</v>
      </c>
      <c r="V10" s="129">
        <v>0</v>
      </c>
      <c r="W10" s="129">
        <v>0</v>
      </c>
      <c r="X10" s="129"/>
      <c r="Y10" s="129"/>
      <c r="Z10" s="129"/>
      <c r="AA10" s="129"/>
      <c r="AB10" s="129"/>
      <c r="AC10" s="129"/>
    </row>
    <row r="11" spans="1:29" ht="31.5" customHeight="1" thickBot="1" x14ac:dyDescent="0.35">
      <c r="A11" s="130">
        <v>3</v>
      </c>
      <c r="B11" s="131" t="s">
        <v>48</v>
      </c>
      <c r="C11" s="132">
        <f>C13+C14+C15+C16+C17+C18+C19+C20</f>
        <v>112.99000000000001</v>
      </c>
      <c r="D11" s="132">
        <f>D13+D14+D15+D16+D17+D18+D19+D20</f>
        <v>26.65</v>
      </c>
      <c r="E11" s="133">
        <f>D11/C11</f>
        <v>0.2358615806708558</v>
      </c>
      <c r="F11" s="132">
        <f t="shared" ref="F11:Q11" si="0">F13+F14+F15+F16+F17+F18+F19+F20</f>
        <v>0</v>
      </c>
      <c r="G11" s="132">
        <f t="shared" si="0"/>
        <v>0</v>
      </c>
      <c r="H11" s="132">
        <f t="shared" si="0"/>
        <v>0</v>
      </c>
      <c r="I11" s="132">
        <f t="shared" si="0"/>
        <v>0</v>
      </c>
      <c r="J11" s="132">
        <f t="shared" si="0"/>
        <v>2.34</v>
      </c>
      <c r="K11" s="55">
        <f t="shared" si="0"/>
        <v>0</v>
      </c>
      <c r="L11" s="55">
        <f t="shared" si="0"/>
        <v>0</v>
      </c>
      <c r="M11" s="55">
        <f t="shared" si="0"/>
        <v>0</v>
      </c>
      <c r="N11" s="55">
        <f t="shared" si="0"/>
        <v>0</v>
      </c>
      <c r="O11" s="55">
        <f t="shared" si="0"/>
        <v>0</v>
      </c>
      <c r="P11" s="55">
        <f t="shared" si="0"/>
        <v>0</v>
      </c>
      <c r="Q11" s="55">
        <f t="shared" si="0"/>
        <v>0</v>
      </c>
      <c r="R11" s="55">
        <f t="shared" ref="R11:AC11" si="1">R13+R14+R15+R16+R17+R18+R19+R20</f>
        <v>0</v>
      </c>
      <c r="S11" s="55">
        <f t="shared" si="1"/>
        <v>0</v>
      </c>
      <c r="T11" s="55">
        <f t="shared" si="1"/>
        <v>0</v>
      </c>
      <c r="U11" s="55">
        <f t="shared" si="1"/>
        <v>0</v>
      </c>
      <c r="V11" s="55">
        <f t="shared" si="1"/>
        <v>0</v>
      </c>
      <c r="W11" s="55">
        <f t="shared" si="1"/>
        <v>0</v>
      </c>
      <c r="X11" s="55">
        <f t="shared" si="1"/>
        <v>84</v>
      </c>
      <c r="Y11" s="55">
        <f t="shared" si="1"/>
        <v>0</v>
      </c>
      <c r="Z11" s="55">
        <f t="shared" si="1"/>
        <v>20</v>
      </c>
      <c r="AA11" s="55">
        <f t="shared" si="1"/>
        <v>20</v>
      </c>
      <c r="AB11" s="55">
        <f t="shared" si="1"/>
        <v>6.65</v>
      </c>
      <c r="AC11" s="55">
        <f t="shared" si="1"/>
        <v>6.65</v>
      </c>
    </row>
    <row r="12" spans="1:29" ht="31.5" customHeight="1" thickBot="1" x14ac:dyDescent="0.35">
      <c r="A12" s="134"/>
      <c r="B12" s="135" t="s">
        <v>13</v>
      </c>
      <c r="C12" s="136"/>
      <c r="D12" s="14"/>
      <c r="E12" s="137"/>
      <c r="F12" s="138"/>
      <c r="G12" s="138"/>
      <c r="H12" s="138"/>
      <c r="I12" s="138"/>
      <c r="J12" s="14"/>
      <c r="K12" s="15"/>
      <c r="L12" s="138"/>
      <c r="M12" s="138"/>
      <c r="N12" s="138"/>
      <c r="O12" s="138"/>
      <c r="P12" s="14"/>
      <c r="Q12" s="15"/>
      <c r="R12" s="15"/>
      <c r="S12" s="15"/>
      <c r="T12" s="15"/>
      <c r="U12" s="15"/>
      <c r="V12" s="15"/>
      <c r="W12" s="15"/>
      <c r="X12" s="14"/>
      <c r="Y12" s="15"/>
      <c r="Z12" s="14"/>
      <c r="AA12" s="15"/>
      <c r="AB12" s="14"/>
      <c r="AC12" s="15"/>
    </row>
    <row r="13" spans="1:29" ht="31.5" customHeight="1" thickBot="1" x14ac:dyDescent="0.35">
      <c r="A13" s="139" t="s">
        <v>28</v>
      </c>
      <c r="B13" s="140" t="s">
        <v>14</v>
      </c>
      <c r="C13" s="124">
        <f>F13+H13+J13+L13+N13+P13+R13+T13+V13+AB13+Z13+X13</f>
        <v>1.1499999999999999</v>
      </c>
      <c r="D13" s="124">
        <f>G13+I13+K13+M13+O13+Q13+S13+U13+W13+AC13+AA13+Y13</f>
        <v>1.1499999999999999</v>
      </c>
      <c r="E13" s="141">
        <f t="shared" ref="E13:E20" si="2">D13/C13</f>
        <v>1</v>
      </c>
      <c r="F13" s="142">
        <v>0</v>
      </c>
      <c r="G13" s="142">
        <v>0</v>
      </c>
      <c r="H13" s="142">
        <v>0</v>
      </c>
      <c r="I13" s="142">
        <v>0</v>
      </c>
      <c r="J13" s="142">
        <v>0</v>
      </c>
      <c r="K13" s="142">
        <v>0</v>
      </c>
      <c r="L13" s="142">
        <v>0</v>
      </c>
      <c r="M13" s="142">
        <v>0</v>
      </c>
      <c r="N13" s="142">
        <v>0</v>
      </c>
      <c r="O13" s="142">
        <v>0</v>
      </c>
      <c r="P13" s="142">
        <v>0</v>
      </c>
      <c r="Q13" s="142">
        <v>0</v>
      </c>
      <c r="R13" s="142">
        <v>0</v>
      </c>
      <c r="S13" s="142">
        <v>0</v>
      </c>
      <c r="T13" s="142">
        <v>0</v>
      </c>
      <c r="U13" s="142">
        <v>0</v>
      </c>
      <c r="V13" s="142">
        <v>0</v>
      </c>
      <c r="W13" s="142">
        <v>0</v>
      </c>
      <c r="X13" s="142">
        <v>0</v>
      </c>
      <c r="Y13" s="142">
        <v>0</v>
      </c>
      <c r="Z13" s="142">
        <v>0</v>
      </c>
      <c r="AA13" s="142">
        <v>0</v>
      </c>
      <c r="AB13" s="142">
        <v>1.1499999999999999</v>
      </c>
      <c r="AC13" s="142">
        <v>1.1499999999999999</v>
      </c>
    </row>
    <row r="14" spans="1:29" ht="31.5" customHeight="1" thickBot="1" x14ac:dyDescent="0.35">
      <c r="A14" s="139" t="s">
        <v>29</v>
      </c>
      <c r="B14" s="140" t="s">
        <v>22</v>
      </c>
      <c r="C14" s="124">
        <f>F14+H14+J14+L14+N14+P14+R14+T14+V14+AB14+Z14+X14</f>
        <v>0</v>
      </c>
      <c r="D14" s="124">
        <f>G14+I14+K14+M14+O14+Q14+S14+U14+W14+AC14+AA14+Y14</f>
        <v>0</v>
      </c>
      <c r="E14" s="141" t="e">
        <f t="shared" si="2"/>
        <v>#DIV/0!</v>
      </c>
      <c r="F14" s="142">
        <v>0</v>
      </c>
      <c r="G14" s="142">
        <v>0</v>
      </c>
      <c r="H14" s="142">
        <v>0</v>
      </c>
      <c r="I14" s="142">
        <v>0</v>
      </c>
      <c r="J14" s="142">
        <v>0</v>
      </c>
      <c r="K14" s="142">
        <v>0</v>
      </c>
      <c r="L14" s="142">
        <v>0</v>
      </c>
      <c r="M14" s="142">
        <v>0</v>
      </c>
      <c r="N14" s="142">
        <v>0</v>
      </c>
      <c r="O14" s="142">
        <v>0</v>
      </c>
      <c r="P14" s="142">
        <v>0</v>
      </c>
      <c r="Q14" s="142">
        <v>0</v>
      </c>
      <c r="R14" s="142">
        <v>0</v>
      </c>
      <c r="S14" s="142">
        <v>0</v>
      </c>
      <c r="T14" s="142">
        <v>0</v>
      </c>
      <c r="U14" s="142">
        <v>0</v>
      </c>
      <c r="V14" s="142">
        <v>0</v>
      </c>
      <c r="W14" s="142">
        <v>0</v>
      </c>
      <c r="X14" s="142">
        <v>0</v>
      </c>
      <c r="Y14" s="142">
        <v>0</v>
      </c>
      <c r="Z14" s="142">
        <v>0</v>
      </c>
      <c r="AA14" s="142">
        <v>0</v>
      </c>
      <c r="AB14" s="142"/>
      <c r="AC14" s="142">
        <v>0</v>
      </c>
    </row>
    <row r="15" spans="1:29" ht="31.5" customHeight="1" thickBot="1" x14ac:dyDescent="0.35">
      <c r="A15" s="139" t="s">
        <v>30</v>
      </c>
      <c r="B15" s="140" t="s">
        <v>15</v>
      </c>
      <c r="C15" s="124">
        <f t="shared" ref="C15:D20" si="3">F15+H15+J15+L15+N15+P15+R15+T15+V15+AB15+Z15+X15</f>
        <v>91.5</v>
      </c>
      <c r="D15" s="124">
        <f t="shared" si="3"/>
        <v>7.5</v>
      </c>
      <c r="E15" s="141">
        <f t="shared" si="2"/>
        <v>8.1967213114754092E-2</v>
      </c>
      <c r="F15" s="142">
        <v>0</v>
      </c>
      <c r="G15" s="142">
        <v>0</v>
      </c>
      <c r="H15" s="142">
        <v>0</v>
      </c>
      <c r="I15" s="142">
        <v>0</v>
      </c>
      <c r="J15" s="142">
        <v>0</v>
      </c>
      <c r="K15" s="142">
        <v>0</v>
      </c>
      <c r="L15" s="142">
        <v>0</v>
      </c>
      <c r="M15" s="142">
        <v>0</v>
      </c>
      <c r="N15" s="142">
        <v>0</v>
      </c>
      <c r="O15" s="142">
        <v>0</v>
      </c>
      <c r="P15" s="142">
        <v>0</v>
      </c>
      <c r="Q15" s="142">
        <v>0</v>
      </c>
      <c r="R15" s="142">
        <v>0</v>
      </c>
      <c r="S15" s="142">
        <v>0</v>
      </c>
      <c r="T15" s="142">
        <v>0</v>
      </c>
      <c r="U15" s="142">
        <v>0</v>
      </c>
      <c r="V15" s="142">
        <v>0</v>
      </c>
      <c r="W15" s="142">
        <v>0</v>
      </c>
      <c r="X15" s="142">
        <v>84</v>
      </c>
      <c r="Y15" s="142"/>
      <c r="Z15" s="142">
        <v>2</v>
      </c>
      <c r="AA15" s="142">
        <v>2</v>
      </c>
      <c r="AB15" s="142">
        <v>5.5</v>
      </c>
      <c r="AC15" s="142">
        <v>5.5</v>
      </c>
    </row>
    <row r="16" spans="1:29" ht="31.5" customHeight="1" thickBot="1" x14ac:dyDescent="0.35">
      <c r="A16" s="139" t="s">
        <v>31</v>
      </c>
      <c r="B16" s="140" t="s">
        <v>21</v>
      </c>
      <c r="C16" s="124">
        <f t="shared" si="3"/>
        <v>0</v>
      </c>
      <c r="D16" s="124">
        <f t="shared" si="3"/>
        <v>0</v>
      </c>
      <c r="E16" s="141" t="e">
        <f t="shared" si="2"/>
        <v>#DIV/0!</v>
      </c>
      <c r="F16" s="142">
        <v>0</v>
      </c>
      <c r="G16" s="142">
        <v>0</v>
      </c>
      <c r="H16" s="142">
        <v>0</v>
      </c>
      <c r="I16" s="142">
        <v>0</v>
      </c>
      <c r="J16" s="142">
        <v>0</v>
      </c>
      <c r="K16" s="142">
        <v>0</v>
      </c>
      <c r="L16" s="142">
        <v>0</v>
      </c>
      <c r="M16" s="142">
        <v>0</v>
      </c>
      <c r="N16" s="142">
        <v>0</v>
      </c>
      <c r="O16" s="142">
        <v>0</v>
      </c>
      <c r="P16" s="142">
        <v>0</v>
      </c>
      <c r="Q16" s="142">
        <v>0</v>
      </c>
      <c r="R16" s="142">
        <v>0</v>
      </c>
      <c r="S16" s="142">
        <v>0</v>
      </c>
      <c r="T16" s="142">
        <v>0</v>
      </c>
      <c r="U16" s="142">
        <v>0</v>
      </c>
      <c r="V16" s="142">
        <v>0</v>
      </c>
      <c r="W16" s="142">
        <v>0</v>
      </c>
      <c r="X16" s="142">
        <v>0</v>
      </c>
      <c r="Y16" s="142">
        <v>0</v>
      </c>
      <c r="Z16" s="142">
        <v>0</v>
      </c>
      <c r="AA16" s="142">
        <v>0</v>
      </c>
      <c r="AB16" s="142">
        <v>0</v>
      </c>
      <c r="AC16" s="142">
        <v>0</v>
      </c>
    </row>
    <row r="17" spans="1:29" ht="31.5" customHeight="1" thickBot="1" x14ac:dyDescent="0.35">
      <c r="A17" s="139" t="s">
        <v>32</v>
      </c>
      <c r="B17" s="140" t="s">
        <v>23</v>
      </c>
      <c r="C17" s="124">
        <f t="shared" si="3"/>
        <v>2.34</v>
      </c>
      <c r="D17" s="124">
        <f t="shared" si="3"/>
        <v>0</v>
      </c>
      <c r="E17" s="141">
        <f t="shared" si="2"/>
        <v>0</v>
      </c>
      <c r="F17" s="142">
        <v>0</v>
      </c>
      <c r="G17" s="142">
        <v>0</v>
      </c>
      <c r="H17" s="142">
        <v>0</v>
      </c>
      <c r="I17" s="142">
        <v>0</v>
      </c>
      <c r="J17" s="142">
        <v>2.34</v>
      </c>
      <c r="K17" s="142">
        <v>0</v>
      </c>
      <c r="L17" s="142">
        <v>0</v>
      </c>
      <c r="M17" s="142">
        <v>0</v>
      </c>
      <c r="N17" s="142">
        <v>0</v>
      </c>
      <c r="O17" s="142">
        <v>0</v>
      </c>
      <c r="P17" s="142">
        <v>0</v>
      </c>
      <c r="Q17" s="142">
        <v>0</v>
      </c>
      <c r="R17" s="142">
        <v>0</v>
      </c>
      <c r="S17" s="142">
        <v>0</v>
      </c>
      <c r="T17" s="142">
        <v>0</v>
      </c>
      <c r="U17" s="142">
        <v>0</v>
      </c>
      <c r="V17" s="142">
        <v>0</v>
      </c>
      <c r="W17" s="142">
        <v>0</v>
      </c>
      <c r="X17" s="142">
        <v>0</v>
      </c>
      <c r="Y17" s="142">
        <v>0</v>
      </c>
      <c r="Z17" s="142">
        <v>0</v>
      </c>
      <c r="AA17" s="142">
        <v>0</v>
      </c>
      <c r="AB17" s="142">
        <v>0</v>
      </c>
      <c r="AC17" s="142">
        <v>0</v>
      </c>
    </row>
    <row r="18" spans="1:29" ht="31.5" customHeight="1" thickBot="1" x14ac:dyDescent="0.35">
      <c r="A18" s="139" t="s">
        <v>33</v>
      </c>
      <c r="B18" s="140" t="s">
        <v>24</v>
      </c>
      <c r="C18" s="124">
        <f t="shared" si="3"/>
        <v>0</v>
      </c>
      <c r="D18" s="124">
        <f t="shared" si="3"/>
        <v>0</v>
      </c>
      <c r="E18" s="141" t="e">
        <f t="shared" si="2"/>
        <v>#DIV/0!</v>
      </c>
      <c r="F18" s="142">
        <v>0</v>
      </c>
      <c r="G18" s="142">
        <v>0</v>
      </c>
      <c r="H18" s="142">
        <v>0</v>
      </c>
      <c r="I18" s="142">
        <v>0</v>
      </c>
      <c r="J18" s="142">
        <v>0</v>
      </c>
      <c r="K18" s="142">
        <v>0</v>
      </c>
      <c r="L18" s="142">
        <v>0</v>
      </c>
      <c r="M18" s="142">
        <v>0</v>
      </c>
      <c r="N18" s="142">
        <v>0</v>
      </c>
      <c r="O18" s="142">
        <v>0</v>
      </c>
      <c r="P18" s="142">
        <v>0</v>
      </c>
      <c r="Q18" s="142">
        <v>0</v>
      </c>
      <c r="R18" s="142">
        <v>0</v>
      </c>
      <c r="S18" s="142">
        <v>0</v>
      </c>
      <c r="T18" s="142">
        <v>0</v>
      </c>
      <c r="U18" s="142">
        <v>0</v>
      </c>
      <c r="V18" s="142">
        <v>0</v>
      </c>
      <c r="W18" s="142">
        <v>0</v>
      </c>
      <c r="X18" s="142">
        <v>0</v>
      </c>
      <c r="Y18" s="142">
        <v>0</v>
      </c>
      <c r="Z18" s="142">
        <v>0</v>
      </c>
      <c r="AA18" s="142">
        <v>0</v>
      </c>
      <c r="AB18" s="142">
        <v>0</v>
      </c>
      <c r="AC18" s="142">
        <v>0</v>
      </c>
    </row>
    <row r="19" spans="1:29" ht="31.5" customHeight="1" thickBot="1" x14ac:dyDescent="0.35">
      <c r="A19" s="139" t="s">
        <v>34</v>
      </c>
      <c r="B19" s="140" t="s">
        <v>26</v>
      </c>
      <c r="C19" s="124">
        <f t="shared" si="3"/>
        <v>0</v>
      </c>
      <c r="D19" s="124">
        <f t="shared" si="3"/>
        <v>0</v>
      </c>
      <c r="E19" s="141" t="e">
        <f t="shared" si="2"/>
        <v>#DIV/0!</v>
      </c>
      <c r="F19" s="142">
        <v>0</v>
      </c>
      <c r="G19" s="142">
        <v>0</v>
      </c>
      <c r="H19" s="142">
        <v>0</v>
      </c>
      <c r="I19" s="142">
        <v>0</v>
      </c>
      <c r="J19" s="142">
        <v>0</v>
      </c>
      <c r="K19" s="142">
        <v>0</v>
      </c>
      <c r="L19" s="142">
        <v>0</v>
      </c>
      <c r="M19" s="142">
        <v>0</v>
      </c>
      <c r="N19" s="142">
        <v>0</v>
      </c>
      <c r="O19" s="142">
        <v>0</v>
      </c>
      <c r="P19" s="142">
        <v>0</v>
      </c>
      <c r="Q19" s="142">
        <v>0</v>
      </c>
      <c r="R19" s="142">
        <v>0</v>
      </c>
      <c r="S19" s="142">
        <v>0</v>
      </c>
      <c r="T19" s="142">
        <v>0</v>
      </c>
      <c r="U19" s="142">
        <v>0</v>
      </c>
      <c r="V19" s="142">
        <v>0</v>
      </c>
      <c r="W19" s="142">
        <v>0</v>
      </c>
      <c r="X19" s="142">
        <v>0</v>
      </c>
      <c r="Y19" s="142">
        <v>0</v>
      </c>
      <c r="Z19" s="142">
        <v>0</v>
      </c>
      <c r="AA19" s="142">
        <v>0</v>
      </c>
      <c r="AB19" s="142">
        <v>0</v>
      </c>
      <c r="AC19" s="142">
        <v>0</v>
      </c>
    </row>
    <row r="20" spans="1:29" ht="31.5" customHeight="1" thickBot="1" x14ac:dyDescent="0.35">
      <c r="A20" s="143" t="s">
        <v>35</v>
      </c>
      <c r="B20" s="127" t="s">
        <v>25</v>
      </c>
      <c r="C20" s="124">
        <f t="shared" si="3"/>
        <v>18</v>
      </c>
      <c r="D20" s="124">
        <f t="shared" si="3"/>
        <v>18</v>
      </c>
      <c r="E20" s="141">
        <f t="shared" si="2"/>
        <v>1</v>
      </c>
      <c r="F20" s="129">
        <v>0</v>
      </c>
      <c r="G20" s="129">
        <v>0</v>
      </c>
      <c r="H20" s="129">
        <v>0</v>
      </c>
      <c r="I20" s="129">
        <v>0</v>
      </c>
      <c r="J20" s="129">
        <v>0</v>
      </c>
      <c r="K20" s="129">
        <v>0</v>
      </c>
      <c r="L20" s="129">
        <v>0</v>
      </c>
      <c r="M20" s="129">
        <v>0</v>
      </c>
      <c r="N20" s="129">
        <v>0</v>
      </c>
      <c r="O20" s="129">
        <v>0</v>
      </c>
      <c r="P20" s="129">
        <v>0</v>
      </c>
      <c r="Q20" s="129">
        <v>0</v>
      </c>
      <c r="R20" s="129">
        <v>0</v>
      </c>
      <c r="S20" s="129">
        <v>0</v>
      </c>
      <c r="T20" s="129">
        <v>0</v>
      </c>
      <c r="U20" s="129">
        <v>0</v>
      </c>
      <c r="V20" s="129">
        <v>0</v>
      </c>
      <c r="W20" s="129">
        <v>0</v>
      </c>
      <c r="X20" s="142"/>
      <c r="Y20" s="142"/>
      <c r="Z20" s="142">
        <v>18</v>
      </c>
      <c r="AA20" s="142">
        <v>18</v>
      </c>
      <c r="AB20" s="129"/>
      <c r="AC20" s="129"/>
    </row>
    <row r="21" spans="1:29" ht="52.5" customHeight="1" thickBot="1" x14ac:dyDescent="0.35">
      <c r="A21" s="144" t="s">
        <v>36</v>
      </c>
      <c r="B21" s="145" t="s">
        <v>49</v>
      </c>
      <c r="C21" s="132">
        <f>C23+C24+C25+C26</f>
        <v>1755.9969999999998</v>
      </c>
      <c r="D21" s="132">
        <f>D23+D24+D25+D26</f>
        <v>1755.9946500000001</v>
      </c>
      <c r="E21" s="133">
        <f>D21/C21</f>
        <v>0.99999866172892105</v>
      </c>
      <c r="F21" s="132">
        <f t="shared" ref="F21:AC21" si="4">F23+F24+F25+F26</f>
        <v>0</v>
      </c>
      <c r="G21" s="132">
        <f t="shared" si="4"/>
        <v>0</v>
      </c>
      <c r="H21" s="132">
        <f t="shared" si="4"/>
        <v>320</v>
      </c>
      <c r="I21" s="132">
        <f t="shared" si="4"/>
        <v>92.52</v>
      </c>
      <c r="J21" s="132">
        <f t="shared" si="4"/>
        <v>330</v>
      </c>
      <c r="K21" s="191">
        <f t="shared" si="4"/>
        <v>555.37459999999999</v>
      </c>
      <c r="L21" s="191">
        <f t="shared" si="4"/>
        <v>200</v>
      </c>
      <c r="M21" s="191">
        <f t="shared" si="4"/>
        <v>139.79772</v>
      </c>
      <c r="N21" s="191">
        <f t="shared" si="4"/>
        <v>135</v>
      </c>
      <c r="O21" s="191">
        <f t="shared" si="4"/>
        <v>41.2</v>
      </c>
      <c r="P21" s="191">
        <f t="shared" si="4"/>
        <v>145</v>
      </c>
      <c r="Q21" s="191">
        <f t="shared" si="4"/>
        <v>107.6285</v>
      </c>
      <c r="R21" s="191">
        <f t="shared" si="4"/>
        <v>230</v>
      </c>
      <c r="S21" s="191">
        <f t="shared" si="4"/>
        <v>62.82</v>
      </c>
      <c r="T21" s="191">
        <f t="shared" si="4"/>
        <v>200</v>
      </c>
      <c r="U21" s="191">
        <f t="shared" si="4"/>
        <v>204.22982999999999</v>
      </c>
      <c r="V21" s="191">
        <f t="shared" si="4"/>
        <v>191.8</v>
      </c>
      <c r="W21" s="191">
        <f t="shared" si="4"/>
        <v>1.256</v>
      </c>
      <c r="X21" s="191">
        <f t="shared" si="4"/>
        <v>4.1970000000000001</v>
      </c>
      <c r="Y21" s="191">
        <f t="shared" si="4"/>
        <v>181.37100000000001</v>
      </c>
      <c r="Z21" s="191">
        <f t="shared" si="4"/>
        <v>0</v>
      </c>
      <c r="AA21" s="191">
        <f t="shared" si="4"/>
        <v>216.845</v>
      </c>
      <c r="AB21" s="191">
        <f t="shared" si="4"/>
        <v>0</v>
      </c>
      <c r="AC21" s="191">
        <f t="shared" si="4"/>
        <v>152.952</v>
      </c>
    </row>
    <row r="22" spans="1:29" ht="31.5" customHeight="1" thickBot="1" x14ac:dyDescent="0.35">
      <c r="A22" s="146"/>
      <c r="B22" s="135" t="s">
        <v>13</v>
      </c>
      <c r="C22" s="138"/>
      <c r="D22" s="138"/>
      <c r="E22" s="137"/>
      <c r="F22" s="14"/>
      <c r="G22" s="14"/>
      <c r="H22" s="14"/>
      <c r="I22" s="14"/>
      <c r="J22" s="14"/>
      <c r="K22" s="15"/>
      <c r="L22" s="14"/>
      <c r="M22" s="14"/>
      <c r="N22" s="14"/>
      <c r="O22" s="14"/>
      <c r="P22" s="14"/>
      <c r="Q22" s="15"/>
      <c r="R22" s="14"/>
      <c r="S22" s="15"/>
      <c r="T22" s="14"/>
      <c r="U22" s="15"/>
      <c r="V22" s="14"/>
      <c r="W22" s="15"/>
      <c r="X22" s="14"/>
      <c r="Y22" s="15"/>
      <c r="Z22" s="14"/>
      <c r="AA22" s="15"/>
      <c r="AB22" s="14"/>
      <c r="AC22" s="15"/>
    </row>
    <row r="23" spans="1:29" ht="31.5" customHeight="1" thickBot="1" x14ac:dyDescent="0.35">
      <c r="A23" s="139" t="s">
        <v>37</v>
      </c>
      <c r="B23" s="140" t="s">
        <v>50</v>
      </c>
      <c r="C23" s="124">
        <f t="shared" ref="C23:D27" si="5">F23+H23+J23+L23+N23+P23+R23+T23+V23+AB23+Z23+X23</f>
        <v>426.61</v>
      </c>
      <c r="D23" s="124">
        <f t="shared" si="5"/>
        <v>426.60972000000004</v>
      </c>
      <c r="E23" s="141">
        <f t="shared" ref="E23:E49" si="6">D23/C23</f>
        <v>0.99999934366283028</v>
      </c>
      <c r="F23" s="147">
        <v>0</v>
      </c>
      <c r="G23" s="147">
        <v>0</v>
      </c>
      <c r="H23" s="147">
        <v>92.52</v>
      </c>
      <c r="I23" s="147">
        <v>92.52</v>
      </c>
      <c r="J23" s="147">
        <v>194.3</v>
      </c>
      <c r="K23" s="147">
        <v>194.292</v>
      </c>
      <c r="L23" s="148">
        <v>139.79</v>
      </c>
      <c r="M23" s="148">
        <v>139.79772</v>
      </c>
      <c r="N23" s="148"/>
      <c r="O23" s="148"/>
      <c r="P23" s="147"/>
      <c r="Q23" s="9"/>
      <c r="R23" s="9"/>
      <c r="S23" s="9"/>
      <c r="T23" s="9"/>
      <c r="U23" s="9"/>
      <c r="V23" s="9"/>
      <c r="W23" s="9"/>
      <c r="X23" s="147"/>
      <c r="Y23" s="9"/>
      <c r="Z23" s="147"/>
      <c r="AA23" s="9"/>
      <c r="AB23" s="147"/>
      <c r="AC23" s="9"/>
    </row>
    <row r="24" spans="1:29" ht="31.5" customHeight="1" thickBot="1" x14ac:dyDescent="0.35">
      <c r="A24" s="139" t="s">
        <v>38</v>
      </c>
      <c r="B24" s="140" t="s">
        <v>51</v>
      </c>
      <c r="C24" s="124">
        <f t="shared" si="5"/>
        <v>0</v>
      </c>
      <c r="D24" s="124">
        <f t="shared" si="5"/>
        <v>0</v>
      </c>
      <c r="E24" s="141">
        <v>0</v>
      </c>
      <c r="F24" s="147">
        <v>0</v>
      </c>
      <c r="G24" s="147">
        <v>0</v>
      </c>
      <c r="H24" s="147">
        <v>0</v>
      </c>
      <c r="I24" s="147">
        <v>0</v>
      </c>
      <c r="J24" s="147">
        <v>0</v>
      </c>
      <c r="K24" s="147">
        <v>0</v>
      </c>
      <c r="L24" s="148"/>
      <c r="M24" s="148"/>
      <c r="N24" s="148"/>
      <c r="O24" s="147"/>
      <c r="P24" s="147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ht="31.5" customHeight="1" thickBot="1" x14ac:dyDescent="0.35">
      <c r="A25" s="139" t="s">
        <v>39</v>
      </c>
      <c r="B25" s="149" t="s">
        <v>52</v>
      </c>
      <c r="C25" s="124">
        <f t="shared" si="5"/>
        <v>494.60199999999998</v>
      </c>
      <c r="D25" s="124">
        <f t="shared" si="5"/>
        <v>494.39242999999999</v>
      </c>
      <c r="E25" s="141">
        <f t="shared" si="6"/>
        <v>0.99957628557911216</v>
      </c>
      <c r="F25" s="147">
        <v>0</v>
      </c>
      <c r="G25" s="147">
        <v>0</v>
      </c>
      <c r="H25" s="147">
        <v>200</v>
      </c>
      <c r="I25" s="147">
        <v>0</v>
      </c>
      <c r="J25" s="147">
        <v>90.17</v>
      </c>
      <c r="K25" s="147">
        <v>290.1626</v>
      </c>
      <c r="L25" s="148">
        <v>0.21</v>
      </c>
      <c r="M25" s="148"/>
      <c r="N25" s="148"/>
      <c r="O25" s="147"/>
      <c r="P25" s="147"/>
      <c r="Q25" s="9"/>
      <c r="R25" s="9">
        <v>165</v>
      </c>
      <c r="S25" s="9"/>
      <c r="T25" s="152">
        <v>39.222000000000001</v>
      </c>
      <c r="U25" s="9">
        <v>204.22982999999999</v>
      </c>
      <c r="V25" s="9"/>
      <c r="W25" s="9"/>
      <c r="X25" s="147"/>
      <c r="Y25" s="9"/>
      <c r="Z25" s="147"/>
      <c r="AA25" s="9"/>
      <c r="AB25" s="9"/>
      <c r="AC25" s="9"/>
    </row>
    <row r="26" spans="1:29" ht="31.5" customHeight="1" thickBot="1" x14ac:dyDescent="0.35">
      <c r="A26" s="143" t="s">
        <v>40</v>
      </c>
      <c r="B26" s="150" t="s">
        <v>53</v>
      </c>
      <c r="C26" s="124">
        <f t="shared" si="5"/>
        <v>834.78499999999997</v>
      </c>
      <c r="D26" s="124">
        <f t="shared" si="5"/>
        <v>834.99249999999995</v>
      </c>
      <c r="E26" s="128">
        <f t="shared" si="6"/>
        <v>1.0002485669962924</v>
      </c>
      <c r="F26" s="147">
        <v>0</v>
      </c>
      <c r="G26" s="151">
        <v>0</v>
      </c>
      <c r="H26" s="151">
        <v>27.48</v>
      </c>
      <c r="I26" s="151">
        <v>0</v>
      </c>
      <c r="J26" s="152">
        <v>45.529999999999973</v>
      </c>
      <c r="K26" s="16">
        <v>70.919999999999959</v>
      </c>
      <c r="L26" s="153">
        <v>60</v>
      </c>
      <c r="M26" s="153"/>
      <c r="N26" s="153">
        <v>135</v>
      </c>
      <c r="O26" s="153">
        <v>41.2</v>
      </c>
      <c r="P26" s="152">
        <v>145</v>
      </c>
      <c r="Q26" s="9">
        <v>107.6285</v>
      </c>
      <c r="R26" s="152">
        <v>65</v>
      </c>
      <c r="S26" s="16">
        <v>62.82</v>
      </c>
      <c r="T26" s="152">
        <v>160.77799999999999</v>
      </c>
      <c r="U26" s="16"/>
      <c r="V26" s="152">
        <v>191.8</v>
      </c>
      <c r="W26" s="16">
        <v>1.256</v>
      </c>
      <c r="X26" s="152">
        <v>4.1970000000000001</v>
      </c>
      <c r="Y26" s="16">
        <v>181.37100000000001</v>
      </c>
      <c r="Z26" s="152"/>
      <c r="AA26" s="16">
        <v>216.845</v>
      </c>
      <c r="AB26" s="152"/>
      <c r="AC26" s="16">
        <v>152.952</v>
      </c>
    </row>
    <row r="27" spans="1:29" ht="31.5" customHeight="1" thickBot="1" x14ac:dyDescent="0.35">
      <c r="A27" s="144" t="s">
        <v>41</v>
      </c>
      <c r="B27" s="154" t="s">
        <v>54</v>
      </c>
      <c r="C27" s="155">
        <f t="shared" si="5"/>
        <v>270.43200000000002</v>
      </c>
      <c r="D27" s="155">
        <f t="shared" si="5"/>
        <v>270.43200000000002</v>
      </c>
      <c r="E27" s="133">
        <f t="shared" si="6"/>
        <v>1</v>
      </c>
      <c r="F27" s="156">
        <v>0</v>
      </c>
      <c r="G27" s="156">
        <v>0</v>
      </c>
      <c r="H27" s="156">
        <v>92.4</v>
      </c>
      <c r="I27" s="156">
        <v>90.144000000000005</v>
      </c>
      <c r="J27" s="156">
        <v>0</v>
      </c>
      <c r="K27" s="44">
        <v>0</v>
      </c>
      <c r="L27" s="44">
        <v>0</v>
      </c>
      <c r="M27" s="44">
        <v>0</v>
      </c>
      <c r="N27" s="156">
        <v>92.4</v>
      </c>
      <c r="O27" s="156">
        <v>93.9</v>
      </c>
      <c r="P27" s="156">
        <v>0</v>
      </c>
      <c r="Q27" s="44">
        <v>0</v>
      </c>
      <c r="R27" s="156"/>
      <c r="S27" s="44"/>
      <c r="T27" s="156">
        <v>85.632000000000005</v>
      </c>
      <c r="U27" s="44">
        <v>45.072000000000003</v>
      </c>
      <c r="V27" s="156"/>
      <c r="W27" s="44"/>
      <c r="X27" s="44"/>
      <c r="Y27" s="44"/>
      <c r="Z27" s="44"/>
      <c r="AA27" s="44">
        <v>41.316000000000003</v>
      </c>
      <c r="AB27" s="44"/>
      <c r="AC27" s="44"/>
    </row>
    <row r="28" spans="1:29" ht="31.5" customHeight="1" thickBot="1" x14ac:dyDescent="0.35">
      <c r="A28" s="144" t="s">
        <v>42</v>
      </c>
      <c r="B28" s="131" t="s">
        <v>20</v>
      </c>
      <c r="C28" s="132">
        <f>C30+C31+C32+C33+C34+C35+C36</f>
        <v>1412.59</v>
      </c>
      <c r="D28" s="132">
        <f>D30+D31+D32+D33+D34+D35+D36</f>
        <v>1412.59</v>
      </c>
      <c r="E28" s="133">
        <f>D28/C28</f>
        <v>1</v>
      </c>
      <c r="F28" s="156">
        <f t="shared" ref="F28:Q28" si="7">F30+F31+F32+F33+F34+F35+F36</f>
        <v>49</v>
      </c>
      <c r="G28" s="156">
        <f t="shared" si="7"/>
        <v>0</v>
      </c>
      <c r="H28" s="156">
        <f t="shared" si="7"/>
        <v>0</v>
      </c>
      <c r="I28" s="156">
        <f t="shared" si="7"/>
        <v>0</v>
      </c>
      <c r="J28" s="156">
        <f t="shared" si="7"/>
        <v>0</v>
      </c>
      <c r="K28" s="44">
        <f t="shared" si="7"/>
        <v>0</v>
      </c>
      <c r="L28" s="44">
        <f t="shared" si="7"/>
        <v>0</v>
      </c>
      <c r="M28" s="44">
        <f t="shared" si="7"/>
        <v>0</v>
      </c>
      <c r="N28" s="44">
        <f t="shared" si="7"/>
        <v>0</v>
      </c>
      <c r="O28" s="44">
        <f t="shared" si="7"/>
        <v>0</v>
      </c>
      <c r="P28" s="44">
        <f t="shared" si="7"/>
        <v>0</v>
      </c>
      <c r="Q28" s="44">
        <f t="shared" si="7"/>
        <v>0</v>
      </c>
      <c r="R28" s="44">
        <f t="shared" ref="R28:AC28" si="8">R30+R31+R32+R33+R34+R35+R36</f>
        <v>0</v>
      </c>
      <c r="S28" s="44">
        <f t="shared" si="8"/>
        <v>0</v>
      </c>
      <c r="T28" s="44">
        <f t="shared" si="8"/>
        <v>0</v>
      </c>
      <c r="U28" s="44">
        <f t="shared" si="8"/>
        <v>0</v>
      </c>
      <c r="V28" s="44">
        <f t="shared" si="8"/>
        <v>0</v>
      </c>
      <c r="W28" s="44">
        <f t="shared" si="8"/>
        <v>0</v>
      </c>
      <c r="X28" s="44">
        <f t="shared" si="8"/>
        <v>1363.59</v>
      </c>
      <c r="Y28" s="44">
        <f t="shared" si="8"/>
        <v>1363.59</v>
      </c>
      <c r="Z28" s="44">
        <f t="shared" si="8"/>
        <v>0</v>
      </c>
      <c r="AA28" s="44">
        <f t="shared" si="8"/>
        <v>49</v>
      </c>
      <c r="AB28" s="44">
        <f t="shared" si="8"/>
        <v>0</v>
      </c>
      <c r="AC28" s="44">
        <f t="shared" si="8"/>
        <v>0</v>
      </c>
    </row>
    <row r="29" spans="1:29" ht="31.5" customHeight="1" thickBot="1" x14ac:dyDescent="0.35">
      <c r="A29" s="146"/>
      <c r="B29" s="135" t="s">
        <v>56</v>
      </c>
      <c r="C29" s="138"/>
      <c r="D29" s="14"/>
      <c r="E29" s="137"/>
      <c r="F29" s="14"/>
      <c r="G29" s="14"/>
      <c r="H29" s="14"/>
      <c r="I29" s="14"/>
      <c r="J29" s="14"/>
      <c r="K29" s="15"/>
      <c r="L29" s="14"/>
      <c r="M29" s="14"/>
      <c r="N29" s="14"/>
      <c r="O29" s="14"/>
      <c r="P29" s="14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</row>
    <row r="30" spans="1:29" ht="31.5" customHeight="1" thickBot="1" x14ac:dyDescent="0.35">
      <c r="A30" s="139" t="s">
        <v>45</v>
      </c>
      <c r="B30" s="140" t="s">
        <v>57</v>
      </c>
      <c r="C30" s="124">
        <f>F30+H30+J30+L30+N30+P30+R30+T30+V30+AB30+Z30+X30</f>
        <v>0</v>
      </c>
      <c r="D30" s="124">
        <f>G30+I30+K30+M30+O30+Q30+S30+U30+W30+AC30+AA30+Y30</f>
        <v>0</v>
      </c>
      <c r="E30" s="141" t="e">
        <f>D30/C30</f>
        <v>#DIV/0!</v>
      </c>
      <c r="F30" s="142">
        <v>0</v>
      </c>
      <c r="G30" s="142">
        <v>0</v>
      </c>
      <c r="H30" s="142">
        <v>0</v>
      </c>
      <c r="I30" s="142">
        <v>0</v>
      </c>
      <c r="J30" s="142">
        <v>0</v>
      </c>
      <c r="K30" s="142">
        <v>0</v>
      </c>
      <c r="L30" s="142">
        <v>0</v>
      </c>
      <c r="M30" s="142">
        <v>0</v>
      </c>
      <c r="N30" s="142">
        <v>0</v>
      </c>
      <c r="O30" s="142">
        <v>0</v>
      </c>
      <c r="P30" s="142">
        <v>0</v>
      </c>
      <c r="Q30" s="142">
        <v>0</v>
      </c>
      <c r="R30" s="142">
        <v>0</v>
      </c>
      <c r="S30" s="142">
        <v>0</v>
      </c>
      <c r="T30" s="142">
        <v>0</v>
      </c>
      <c r="U30" s="142">
        <v>0</v>
      </c>
      <c r="V30" s="142">
        <v>0</v>
      </c>
      <c r="W30" s="142">
        <v>0</v>
      </c>
      <c r="X30" s="142"/>
      <c r="Y30" s="142"/>
      <c r="Z30" s="142"/>
      <c r="AA30" s="142"/>
      <c r="AB30" s="142"/>
      <c r="AC30" s="142"/>
    </row>
    <row r="31" spans="1:29" ht="31.5" customHeight="1" thickBot="1" x14ac:dyDescent="0.35">
      <c r="A31" s="139" t="s">
        <v>46</v>
      </c>
      <c r="B31" s="149" t="s">
        <v>58</v>
      </c>
      <c r="C31" s="124">
        <f t="shared" ref="C31:D36" si="9">F31+H31+J31+L31+N31+P31+R31+T31+V31+AB31+Z31+X31</f>
        <v>0</v>
      </c>
      <c r="D31" s="124">
        <f t="shared" si="9"/>
        <v>0</v>
      </c>
      <c r="E31" s="141" t="e">
        <f t="shared" si="6"/>
        <v>#DIV/0!</v>
      </c>
      <c r="F31" s="142">
        <v>0</v>
      </c>
      <c r="G31" s="142">
        <v>0</v>
      </c>
      <c r="H31" s="142">
        <v>0</v>
      </c>
      <c r="I31" s="142">
        <v>0</v>
      </c>
      <c r="J31" s="142">
        <v>0</v>
      </c>
      <c r="K31" s="142">
        <v>0</v>
      </c>
      <c r="L31" s="142">
        <v>0</v>
      </c>
      <c r="M31" s="142">
        <v>0</v>
      </c>
      <c r="N31" s="142">
        <v>0</v>
      </c>
      <c r="O31" s="142">
        <v>0</v>
      </c>
      <c r="P31" s="142">
        <v>0</v>
      </c>
      <c r="Q31" s="142">
        <v>0</v>
      </c>
      <c r="R31" s="142">
        <v>0</v>
      </c>
      <c r="S31" s="142">
        <v>0</v>
      </c>
      <c r="T31" s="142">
        <v>0</v>
      </c>
      <c r="U31" s="142">
        <v>0</v>
      </c>
      <c r="V31" s="142">
        <v>0</v>
      </c>
      <c r="W31" s="142">
        <v>0</v>
      </c>
      <c r="X31" s="142"/>
      <c r="Y31" s="142"/>
      <c r="Z31" s="142"/>
      <c r="AA31" s="142"/>
      <c r="AB31" s="142"/>
      <c r="AC31" s="142"/>
    </row>
    <row r="32" spans="1:29" ht="31.5" customHeight="1" thickBot="1" x14ac:dyDescent="0.35">
      <c r="A32" s="139" t="s">
        <v>55</v>
      </c>
      <c r="B32" s="149" t="s">
        <v>59</v>
      </c>
      <c r="C32" s="124">
        <f t="shared" si="9"/>
        <v>0</v>
      </c>
      <c r="D32" s="124">
        <f t="shared" si="9"/>
        <v>0</v>
      </c>
      <c r="E32" s="141" t="e">
        <f t="shared" si="6"/>
        <v>#DIV/0!</v>
      </c>
      <c r="F32" s="142">
        <v>0</v>
      </c>
      <c r="G32" s="142">
        <v>0</v>
      </c>
      <c r="H32" s="142">
        <v>0</v>
      </c>
      <c r="I32" s="142">
        <v>0</v>
      </c>
      <c r="J32" s="142">
        <v>0</v>
      </c>
      <c r="K32" s="142">
        <v>0</v>
      </c>
      <c r="L32" s="142">
        <v>0</v>
      </c>
      <c r="M32" s="142">
        <v>0</v>
      </c>
      <c r="N32" s="142">
        <v>0</v>
      </c>
      <c r="O32" s="142">
        <v>0</v>
      </c>
      <c r="P32" s="142">
        <v>0</v>
      </c>
      <c r="Q32" s="142">
        <v>0</v>
      </c>
      <c r="R32" s="142">
        <v>0</v>
      </c>
      <c r="S32" s="142">
        <v>0</v>
      </c>
      <c r="T32" s="142">
        <v>0</v>
      </c>
      <c r="U32" s="142">
        <v>0</v>
      </c>
      <c r="V32" s="142">
        <v>0</v>
      </c>
      <c r="W32" s="142">
        <v>0</v>
      </c>
      <c r="X32" s="142"/>
      <c r="Y32" s="142"/>
      <c r="Z32" s="142"/>
      <c r="AA32" s="142"/>
      <c r="AB32" s="142"/>
      <c r="AC32" s="142"/>
    </row>
    <row r="33" spans="1:30" ht="31.5" customHeight="1" thickBot="1" x14ac:dyDescent="0.35">
      <c r="A33" s="139" t="s">
        <v>60</v>
      </c>
      <c r="B33" s="157" t="s">
        <v>61</v>
      </c>
      <c r="C33" s="124">
        <f t="shared" si="9"/>
        <v>0</v>
      </c>
      <c r="D33" s="124">
        <f t="shared" si="9"/>
        <v>0</v>
      </c>
      <c r="E33" s="141" t="e">
        <f t="shared" si="6"/>
        <v>#DIV/0!</v>
      </c>
      <c r="F33" s="142">
        <v>0</v>
      </c>
      <c r="G33" s="142">
        <v>0</v>
      </c>
      <c r="H33" s="142">
        <v>0</v>
      </c>
      <c r="I33" s="142">
        <v>0</v>
      </c>
      <c r="J33" s="142">
        <v>0</v>
      </c>
      <c r="K33" s="142">
        <v>0</v>
      </c>
      <c r="L33" s="142">
        <v>0</v>
      </c>
      <c r="M33" s="142">
        <v>0</v>
      </c>
      <c r="N33" s="142">
        <v>0</v>
      </c>
      <c r="O33" s="142">
        <v>0</v>
      </c>
      <c r="P33" s="142">
        <v>0</v>
      </c>
      <c r="Q33" s="142">
        <v>0</v>
      </c>
      <c r="R33" s="142">
        <v>0</v>
      </c>
      <c r="S33" s="142">
        <v>0</v>
      </c>
      <c r="T33" s="142">
        <v>0</v>
      </c>
      <c r="U33" s="142">
        <v>0</v>
      </c>
      <c r="V33" s="142">
        <v>0</v>
      </c>
      <c r="W33" s="142">
        <v>0</v>
      </c>
      <c r="X33" s="142"/>
      <c r="Y33" s="142"/>
      <c r="Z33" s="142"/>
      <c r="AA33" s="142"/>
      <c r="AB33" s="142"/>
      <c r="AC33" s="142"/>
    </row>
    <row r="34" spans="1:30" ht="31.5" customHeight="1" thickBot="1" x14ac:dyDescent="0.35">
      <c r="A34" s="139" t="s">
        <v>62</v>
      </c>
      <c r="B34" s="157" t="s">
        <v>82</v>
      </c>
      <c r="C34" s="124">
        <f t="shared" si="9"/>
        <v>49</v>
      </c>
      <c r="D34" s="124">
        <f t="shared" si="9"/>
        <v>49</v>
      </c>
      <c r="E34" s="141">
        <f t="shared" si="6"/>
        <v>1</v>
      </c>
      <c r="F34" s="142">
        <v>49</v>
      </c>
      <c r="G34" s="142">
        <v>0</v>
      </c>
      <c r="H34" s="142">
        <v>0</v>
      </c>
      <c r="I34" s="142">
        <v>0</v>
      </c>
      <c r="J34" s="142">
        <v>0</v>
      </c>
      <c r="K34" s="142">
        <v>0</v>
      </c>
      <c r="L34" s="142">
        <v>0</v>
      </c>
      <c r="M34" s="142">
        <v>0</v>
      </c>
      <c r="N34" s="142">
        <v>0</v>
      </c>
      <c r="O34" s="142">
        <v>0</v>
      </c>
      <c r="P34" s="142">
        <v>0</v>
      </c>
      <c r="Q34" s="142">
        <v>0</v>
      </c>
      <c r="R34" s="142">
        <v>0</v>
      </c>
      <c r="S34" s="142">
        <v>0</v>
      </c>
      <c r="T34" s="142">
        <v>0</v>
      </c>
      <c r="U34" s="142">
        <v>0</v>
      </c>
      <c r="V34" s="142">
        <v>0</v>
      </c>
      <c r="W34" s="142">
        <v>0</v>
      </c>
      <c r="X34" s="142"/>
      <c r="Y34" s="142"/>
      <c r="Z34" s="142"/>
      <c r="AA34" s="142">
        <v>49</v>
      </c>
      <c r="AB34" s="142"/>
      <c r="AC34" s="142"/>
    </row>
    <row r="35" spans="1:30" ht="31.5" customHeight="1" thickBot="1" x14ac:dyDescent="0.35">
      <c r="A35" s="139" t="s">
        <v>63</v>
      </c>
      <c r="B35" s="157" t="s">
        <v>64</v>
      </c>
      <c r="C35" s="124">
        <f t="shared" si="9"/>
        <v>0</v>
      </c>
      <c r="D35" s="124">
        <f t="shared" si="9"/>
        <v>0</v>
      </c>
      <c r="E35" s="141" t="e">
        <f t="shared" si="6"/>
        <v>#DIV/0!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/>
      <c r="Y35" s="142"/>
      <c r="Z35" s="142"/>
      <c r="AA35" s="142"/>
      <c r="AB35" s="142"/>
      <c r="AC35" s="142"/>
    </row>
    <row r="36" spans="1:30" ht="31.5" customHeight="1" thickBot="1" x14ac:dyDescent="0.35">
      <c r="A36" s="143" t="s">
        <v>65</v>
      </c>
      <c r="B36" s="158" t="s">
        <v>53</v>
      </c>
      <c r="C36" s="124">
        <f t="shared" si="9"/>
        <v>1363.59</v>
      </c>
      <c r="D36" s="124">
        <f t="shared" si="9"/>
        <v>1363.59</v>
      </c>
      <c r="E36" s="128">
        <f>D36/C36</f>
        <v>1</v>
      </c>
      <c r="F36" s="142">
        <v>0</v>
      </c>
      <c r="G36" s="142">
        <v>0</v>
      </c>
      <c r="H36" s="142">
        <v>0</v>
      </c>
      <c r="I36" s="142">
        <v>0</v>
      </c>
      <c r="J36" s="142">
        <v>0</v>
      </c>
      <c r="K36" s="142">
        <v>0</v>
      </c>
      <c r="L36" s="142">
        <v>0</v>
      </c>
      <c r="M36" s="142">
        <v>0</v>
      </c>
      <c r="N36" s="142">
        <v>0</v>
      </c>
      <c r="O36" s="142">
        <v>0</v>
      </c>
      <c r="P36" s="142">
        <v>0</v>
      </c>
      <c r="Q36" s="142">
        <v>0</v>
      </c>
      <c r="R36" s="142">
        <v>0</v>
      </c>
      <c r="S36" s="142">
        <v>0</v>
      </c>
      <c r="T36" s="142">
        <v>0</v>
      </c>
      <c r="U36" s="142">
        <v>0</v>
      </c>
      <c r="V36" s="142">
        <v>0</v>
      </c>
      <c r="W36" s="142">
        <v>0</v>
      </c>
      <c r="X36" s="142">
        <v>1363.59</v>
      </c>
      <c r="Y36" s="142">
        <v>1363.59</v>
      </c>
      <c r="Z36" s="142"/>
      <c r="AA36" s="142"/>
      <c r="AB36" s="142"/>
      <c r="AC36" s="142"/>
    </row>
    <row r="37" spans="1:30" ht="31.5" customHeight="1" thickBot="1" x14ac:dyDescent="0.35">
      <c r="A37" s="144" t="s">
        <v>43</v>
      </c>
      <c r="B37" s="154" t="s">
        <v>66</v>
      </c>
      <c r="C37" s="124">
        <f>F37+H37+J37+L37+N37+P37+R37+T37+V37+AB37+Z37+X37</f>
        <v>0</v>
      </c>
      <c r="D37" s="124">
        <f>G37+I37+K37+M37+O37+Q37+S37+U37+W37+AC37+AA37+Y37</f>
        <v>0</v>
      </c>
      <c r="E37" s="133" t="e">
        <f t="shared" si="6"/>
        <v>#DIV/0!</v>
      </c>
      <c r="F37" s="156"/>
      <c r="G37" s="156"/>
      <c r="H37" s="156"/>
      <c r="I37" s="156"/>
      <c r="J37" s="156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</row>
    <row r="38" spans="1:30" ht="31.5" customHeight="1" thickBot="1" x14ac:dyDescent="0.35">
      <c r="A38" s="144" t="s">
        <v>67</v>
      </c>
      <c r="B38" s="131" t="s">
        <v>16</v>
      </c>
      <c r="C38" s="159">
        <f>C40+C41+C42+C43</f>
        <v>4559.8559999999998</v>
      </c>
      <c r="D38" s="159">
        <f>D40+D41+D42+D43</f>
        <v>4326.3665700000001</v>
      </c>
      <c r="E38" s="133">
        <f t="shared" si="6"/>
        <v>0.94879456061770384</v>
      </c>
      <c r="F38" s="156">
        <f t="shared" ref="F38:AC38" si="10">F40+F41+F42+F43</f>
        <v>1403.9849999999999</v>
      </c>
      <c r="G38" s="156">
        <f t="shared" si="10"/>
        <v>1088.37219</v>
      </c>
      <c r="H38" s="156">
        <f t="shared" si="10"/>
        <v>1657.9849999999999</v>
      </c>
      <c r="I38" s="156">
        <f t="shared" si="10"/>
        <v>1720.2723799999999</v>
      </c>
      <c r="J38" s="156">
        <f t="shared" si="10"/>
        <v>597.59899999999993</v>
      </c>
      <c r="K38" s="44">
        <f t="shared" si="10"/>
        <v>306.48196000000002</v>
      </c>
      <c r="L38" s="44">
        <f t="shared" si="10"/>
        <v>184.98500000000001</v>
      </c>
      <c r="M38" s="44">
        <f t="shared" si="10"/>
        <v>19.3</v>
      </c>
      <c r="N38" s="44">
        <f t="shared" si="10"/>
        <v>164.98500000000001</v>
      </c>
      <c r="O38" s="44">
        <f t="shared" si="10"/>
        <v>180.50290000000001</v>
      </c>
      <c r="P38" s="44">
        <f t="shared" si="10"/>
        <v>75.484999999999999</v>
      </c>
      <c r="Q38" s="44">
        <f t="shared" si="10"/>
        <v>5.6849999999999996</v>
      </c>
      <c r="R38" s="44">
        <f t="shared" si="10"/>
        <v>88.484999999999999</v>
      </c>
      <c r="S38" s="44">
        <f t="shared" si="10"/>
        <v>10.37</v>
      </c>
      <c r="T38" s="44">
        <f t="shared" si="10"/>
        <v>87.484999999999999</v>
      </c>
      <c r="U38" s="44">
        <f t="shared" si="10"/>
        <v>5.1849999999999996</v>
      </c>
      <c r="V38" s="44">
        <f t="shared" si="10"/>
        <v>75.760999999999996</v>
      </c>
      <c r="W38" s="44">
        <f t="shared" si="10"/>
        <v>5.1849999999999996</v>
      </c>
      <c r="X38" s="44">
        <f t="shared" si="10"/>
        <v>45.86</v>
      </c>
      <c r="Y38" s="44">
        <f t="shared" si="10"/>
        <v>10.52727</v>
      </c>
      <c r="Z38" s="44">
        <f t="shared" si="10"/>
        <v>86.167000000000002</v>
      </c>
      <c r="AA38" s="44">
        <f t="shared" si="10"/>
        <v>159.86646999999999</v>
      </c>
      <c r="AB38" s="44">
        <f t="shared" si="10"/>
        <v>91.073999999999998</v>
      </c>
      <c r="AC38" s="44">
        <f t="shared" si="10"/>
        <v>814.61839999999995</v>
      </c>
    </row>
    <row r="39" spans="1:30" ht="31.5" customHeight="1" thickBot="1" x14ac:dyDescent="0.35">
      <c r="A39" s="146"/>
      <c r="B39" s="135" t="s">
        <v>13</v>
      </c>
      <c r="C39" s="136"/>
      <c r="D39" s="13"/>
      <c r="E39" s="137"/>
      <c r="F39" s="160"/>
      <c r="G39" s="160"/>
      <c r="H39" s="160"/>
      <c r="I39" s="160"/>
      <c r="J39" s="160"/>
      <c r="K39" s="17"/>
      <c r="L39" s="160"/>
      <c r="M39" s="160"/>
      <c r="N39" s="160"/>
      <c r="O39" s="160"/>
      <c r="P39" s="160"/>
      <c r="Q39" s="17"/>
      <c r="R39" s="160"/>
      <c r="S39" s="17"/>
      <c r="T39" s="160"/>
      <c r="U39" s="17"/>
      <c r="V39" s="160"/>
      <c r="W39" s="17"/>
      <c r="X39" s="160"/>
      <c r="Y39" s="17"/>
      <c r="Z39" s="160"/>
      <c r="AA39" s="17"/>
      <c r="AB39" s="160"/>
      <c r="AC39" s="17"/>
    </row>
    <row r="40" spans="1:30" ht="31.5" customHeight="1" thickBot="1" x14ac:dyDescent="0.35">
      <c r="A40" s="139" t="s">
        <v>68</v>
      </c>
      <c r="B40" s="140" t="s">
        <v>17</v>
      </c>
      <c r="C40" s="124">
        <f t="shared" ref="C40:D44" si="11">F40+H40+J40+L40+N40+P40+R40+T40+V40+AB40+Z40+X40</f>
        <v>3075.596</v>
      </c>
      <c r="D40" s="124">
        <f t="shared" si="11"/>
        <v>3075.5931399999999</v>
      </c>
      <c r="E40" s="141">
        <f t="shared" si="6"/>
        <v>0.99999907009893363</v>
      </c>
      <c r="F40" s="148">
        <v>1229</v>
      </c>
      <c r="G40" s="148">
        <v>1069.0721900000001</v>
      </c>
      <c r="H40" s="148">
        <f>939+454</f>
        <v>1393</v>
      </c>
      <c r="I40" s="148">
        <v>1433.9723799999999</v>
      </c>
      <c r="J40" s="8">
        <v>372.61399999999998</v>
      </c>
      <c r="K40" s="8">
        <v>90.126959999999997</v>
      </c>
      <c r="L40" s="148">
        <v>0</v>
      </c>
      <c r="M40" s="148">
        <v>0</v>
      </c>
      <c r="N40" s="148">
        <v>0</v>
      </c>
      <c r="O40" s="148">
        <v>0</v>
      </c>
      <c r="P40" s="148">
        <v>0</v>
      </c>
      <c r="Q40" s="148">
        <v>0</v>
      </c>
      <c r="R40" s="8"/>
      <c r="S40" s="8"/>
      <c r="T40" s="8"/>
      <c r="U40" s="8"/>
      <c r="V40" s="8"/>
      <c r="W40" s="8"/>
      <c r="X40" s="148"/>
      <c r="Y40" s="8"/>
      <c r="Z40" s="148">
        <v>80.981999999999999</v>
      </c>
      <c r="AA40" s="8"/>
      <c r="AB40" s="148"/>
      <c r="AC40" s="8">
        <v>482.42160999999999</v>
      </c>
    </row>
    <row r="41" spans="1:30" ht="31.5" customHeight="1" thickBot="1" x14ac:dyDescent="0.35">
      <c r="A41" s="139" t="s">
        <v>69</v>
      </c>
      <c r="B41" s="140" t="s">
        <v>18</v>
      </c>
      <c r="C41" s="124">
        <f t="shared" si="11"/>
        <v>1210.675</v>
      </c>
      <c r="D41" s="124">
        <f t="shared" si="11"/>
        <v>987.21032000000002</v>
      </c>
      <c r="E41" s="141">
        <f t="shared" si="6"/>
        <v>0.81542141367419008</v>
      </c>
      <c r="F41" s="148">
        <v>150</v>
      </c>
      <c r="G41" s="148">
        <v>0</v>
      </c>
      <c r="H41" s="148">
        <v>240</v>
      </c>
      <c r="I41" s="148">
        <v>267</v>
      </c>
      <c r="J41" s="8">
        <v>200</v>
      </c>
      <c r="K41" s="8">
        <v>180</v>
      </c>
      <c r="L41" s="148">
        <v>160</v>
      </c>
      <c r="M41" s="148">
        <v>0</v>
      </c>
      <c r="N41" s="148">
        <v>140</v>
      </c>
      <c r="O41" s="148">
        <v>155.5179</v>
      </c>
      <c r="P41" s="148">
        <v>70</v>
      </c>
      <c r="Q41" s="8"/>
      <c r="R41" s="148">
        <v>70</v>
      </c>
      <c r="S41" s="8"/>
      <c r="T41" s="148">
        <v>70</v>
      </c>
      <c r="U41" s="8"/>
      <c r="V41" s="148">
        <v>70</v>
      </c>
      <c r="W41" s="8"/>
      <c r="X41" s="148">
        <v>40.674999999999997</v>
      </c>
      <c r="Y41" s="8">
        <v>5.3422700000000001</v>
      </c>
      <c r="Z41" s="148"/>
      <c r="AA41" s="8">
        <v>154.68146999999999</v>
      </c>
      <c r="AB41" s="148"/>
      <c r="AC41" s="8">
        <v>224.66867999999999</v>
      </c>
      <c r="AD41" s="2"/>
    </row>
    <row r="42" spans="1:30" ht="31.5" customHeight="1" thickBot="1" x14ac:dyDescent="0.35">
      <c r="A42" s="139" t="s">
        <v>70</v>
      </c>
      <c r="B42" s="140" t="s">
        <v>19</v>
      </c>
      <c r="C42" s="124">
        <f t="shared" si="11"/>
        <v>122.97599999999998</v>
      </c>
      <c r="D42" s="124">
        <f t="shared" si="11"/>
        <v>118.12253</v>
      </c>
      <c r="E42" s="141">
        <f t="shared" si="6"/>
        <v>0.96053319346864441</v>
      </c>
      <c r="F42" s="148">
        <v>19.3</v>
      </c>
      <c r="G42" s="148">
        <v>19.3</v>
      </c>
      <c r="H42" s="148">
        <v>19.3</v>
      </c>
      <c r="I42" s="148">
        <v>19.3</v>
      </c>
      <c r="J42" s="148">
        <v>19.3</v>
      </c>
      <c r="K42" s="148">
        <v>19.3</v>
      </c>
      <c r="L42" s="148">
        <v>19.3</v>
      </c>
      <c r="M42" s="148">
        <v>19.3</v>
      </c>
      <c r="N42" s="148">
        <v>19.3</v>
      </c>
      <c r="O42" s="148">
        <v>19.3</v>
      </c>
      <c r="P42" s="148">
        <v>0.3</v>
      </c>
      <c r="Q42" s="8">
        <v>0</v>
      </c>
      <c r="R42" s="148">
        <v>13.3</v>
      </c>
      <c r="S42" s="8"/>
      <c r="T42" s="148">
        <v>12.3</v>
      </c>
      <c r="U42" s="8"/>
      <c r="V42" s="148">
        <v>0.57599999999999996</v>
      </c>
      <c r="W42" s="8"/>
      <c r="X42" s="148"/>
      <c r="Y42" s="8"/>
      <c r="Z42" s="148"/>
      <c r="AA42" s="8"/>
      <c r="AB42" s="148"/>
      <c r="AC42" s="8">
        <v>21.622530000000001</v>
      </c>
      <c r="AD42" s="2"/>
    </row>
    <row r="43" spans="1:30" ht="39.75" customHeight="1" thickBot="1" x14ac:dyDescent="0.35">
      <c r="A43" s="143" t="s">
        <v>71</v>
      </c>
      <c r="B43" s="127" t="s">
        <v>111</v>
      </c>
      <c r="C43" s="124">
        <f t="shared" si="11"/>
        <v>150.60900000000001</v>
      </c>
      <c r="D43" s="124">
        <f t="shared" si="11"/>
        <v>145.44058000000001</v>
      </c>
      <c r="E43" s="128">
        <f t="shared" si="6"/>
        <v>0.96568319290347859</v>
      </c>
      <c r="F43" s="153">
        <v>5.6849999999999996</v>
      </c>
      <c r="G43" s="153"/>
      <c r="H43" s="153">
        <v>5.6849999999999996</v>
      </c>
      <c r="I43" s="153"/>
      <c r="J43" s="153">
        <v>5.6849999999999996</v>
      </c>
      <c r="K43" s="153">
        <v>17.055</v>
      </c>
      <c r="L43" s="153">
        <v>5.6849999999999996</v>
      </c>
      <c r="M43" s="153">
        <v>0</v>
      </c>
      <c r="N43" s="153">
        <v>5.6849999999999996</v>
      </c>
      <c r="O43" s="153">
        <v>5.6849999999999996</v>
      </c>
      <c r="P43" s="153">
        <v>5.1849999999999996</v>
      </c>
      <c r="Q43" s="16">
        <v>5.6849999999999996</v>
      </c>
      <c r="R43" s="16">
        <v>5.1849999999999996</v>
      </c>
      <c r="S43" s="16">
        <v>10.37</v>
      </c>
      <c r="T43" s="16">
        <v>5.1849999999999996</v>
      </c>
      <c r="U43" s="16">
        <v>5.1849999999999996</v>
      </c>
      <c r="V43" s="16">
        <v>5.1849999999999996</v>
      </c>
      <c r="W43" s="16">
        <v>5.1849999999999996</v>
      </c>
      <c r="X43" s="16">
        <v>5.1849999999999996</v>
      </c>
      <c r="Y43" s="16">
        <v>5.1849999999999996</v>
      </c>
      <c r="Z43" s="16">
        <v>5.1849999999999996</v>
      </c>
      <c r="AA43" s="16">
        <v>5.1849999999999996</v>
      </c>
      <c r="AB43" s="153">
        <v>91.073999999999998</v>
      </c>
      <c r="AC43" s="16">
        <v>85.90558</v>
      </c>
      <c r="AD43" s="2"/>
    </row>
    <row r="44" spans="1:30" ht="68.25" customHeight="1" thickBot="1" x14ac:dyDescent="0.35">
      <c r="A44" s="144" t="s">
        <v>72</v>
      </c>
      <c r="B44" s="131" t="s">
        <v>73</v>
      </c>
      <c r="C44" s="155">
        <f t="shared" si="11"/>
        <v>0</v>
      </c>
      <c r="D44" s="155">
        <f t="shared" si="11"/>
        <v>0</v>
      </c>
      <c r="E44" s="161">
        <v>0</v>
      </c>
      <c r="F44" s="156">
        <v>0</v>
      </c>
      <c r="G44" s="156">
        <v>0</v>
      </c>
      <c r="H44" s="156">
        <v>0</v>
      </c>
      <c r="I44" s="156">
        <v>0</v>
      </c>
      <c r="J44" s="156">
        <v>0</v>
      </c>
      <c r="K44" s="44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4">
        <v>0</v>
      </c>
      <c r="U44" s="44">
        <v>0</v>
      </c>
      <c r="V44" s="44">
        <v>0</v>
      </c>
      <c r="W44" s="44">
        <v>0</v>
      </c>
      <c r="X44" s="44"/>
      <c r="Y44" s="44"/>
      <c r="Z44" s="44"/>
      <c r="AA44" s="44"/>
      <c r="AB44" s="44"/>
      <c r="AC44" s="44"/>
      <c r="AD44" s="2"/>
    </row>
    <row r="45" spans="1:30" ht="33.75" customHeight="1" thickBot="1" x14ac:dyDescent="0.35">
      <c r="A45" s="144" t="s">
        <v>74</v>
      </c>
      <c r="B45" s="131" t="s">
        <v>77</v>
      </c>
      <c r="C45" s="159">
        <f>C47+C48</f>
        <v>1278.1980000000001</v>
      </c>
      <c r="D45" s="159">
        <f>D47+D48</f>
        <v>1201.7590500000003</v>
      </c>
      <c r="E45" s="161">
        <f t="shared" si="6"/>
        <v>0.94019788014063566</v>
      </c>
      <c r="F45" s="156">
        <f t="shared" ref="F45:W45" si="12">F47+F48</f>
        <v>149.19999999999999</v>
      </c>
      <c r="G45" s="156">
        <f t="shared" si="12"/>
        <v>64.497169999999997</v>
      </c>
      <c r="H45" s="156">
        <f t="shared" si="12"/>
        <v>99.2</v>
      </c>
      <c r="I45" s="156">
        <f t="shared" si="12"/>
        <v>116.65515000000001</v>
      </c>
      <c r="J45" s="156">
        <f t="shared" si="12"/>
        <v>109.2</v>
      </c>
      <c r="K45" s="44">
        <f t="shared" si="12"/>
        <v>95.950429999999997</v>
      </c>
      <c r="L45" s="44">
        <f t="shared" si="12"/>
        <v>149.19999999999999</v>
      </c>
      <c r="M45" s="44">
        <f t="shared" si="12"/>
        <v>108.73774</v>
      </c>
      <c r="N45" s="44">
        <f t="shared" si="12"/>
        <v>199.2</v>
      </c>
      <c r="O45" s="44">
        <f t="shared" si="12"/>
        <v>117.03368</v>
      </c>
      <c r="P45" s="44">
        <f t="shared" si="12"/>
        <v>182.7</v>
      </c>
      <c r="Q45" s="44">
        <f t="shared" si="12"/>
        <v>108.05762</v>
      </c>
      <c r="R45" s="44">
        <f t="shared" si="12"/>
        <v>132.19999999999999</v>
      </c>
      <c r="S45" s="44">
        <f t="shared" si="12"/>
        <v>109.34443</v>
      </c>
      <c r="T45" s="44">
        <f t="shared" si="12"/>
        <v>132.19999999999999</v>
      </c>
      <c r="U45" s="44">
        <f t="shared" si="12"/>
        <v>109.03282</v>
      </c>
      <c r="V45" s="44">
        <f t="shared" si="12"/>
        <v>99.397999999999996</v>
      </c>
      <c r="W45" s="44">
        <f t="shared" si="12"/>
        <v>104.00360000000001</v>
      </c>
      <c r="X45" s="44"/>
      <c r="Y45" s="44"/>
      <c r="Z45" s="44"/>
      <c r="AA45" s="44"/>
      <c r="AB45" s="44"/>
      <c r="AC45" s="44"/>
      <c r="AD45" s="2"/>
    </row>
    <row r="46" spans="1:30" ht="25.15" customHeight="1" thickBot="1" x14ac:dyDescent="0.35">
      <c r="A46" s="146"/>
      <c r="B46" s="135" t="s">
        <v>13</v>
      </c>
      <c r="C46" s="162"/>
      <c r="D46" s="13"/>
      <c r="E46" s="137"/>
      <c r="F46" s="160"/>
      <c r="G46" s="160"/>
      <c r="H46" s="160"/>
      <c r="I46" s="160"/>
      <c r="J46" s="160"/>
      <c r="K46" s="17"/>
      <c r="L46" s="160"/>
      <c r="M46" s="160"/>
      <c r="N46" s="160"/>
      <c r="O46" s="160"/>
      <c r="P46" s="160"/>
      <c r="Q46" s="17"/>
      <c r="R46" s="160"/>
      <c r="S46" s="17"/>
      <c r="T46" s="160"/>
      <c r="U46" s="17"/>
      <c r="V46" s="160"/>
      <c r="W46" s="17"/>
      <c r="X46" s="160"/>
      <c r="Y46" s="17"/>
      <c r="Z46" s="160"/>
      <c r="AA46" s="17"/>
      <c r="AB46" s="160"/>
      <c r="AC46" s="17"/>
      <c r="AD46" s="2"/>
    </row>
    <row r="47" spans="1:30" ht="31.5" customHeight="1" thickBot="1" x14ac:dyDescent="0.35">
      <c r="A47" s="139" t="s">
        <v>75</v>
      </c>
      <c r="B47" s="140" t="s">
        <v>78</v>
      </c>
      <c r="C47" s="124">
        <f t="shared" ref="C47:D51" si="13">F47+H47+J47+L47+N47+P47+R47+T47+V47+AB47+Z47+X47</f>
        <v>170.99999999999997</v>
      </c>
      <c r="D47" s="124">
        <f t="shared" si="13"/>
        <v>168.91274000000001</v>
      </c>
      <c r="E47" s="163">
        <f t="shared" si="6"/>
        <v>0.98779380116959092</v>
      </c>
      <c r="F47" s="148">
        <v>19.2</v>
      </c>
      <c r="G47" s="148">
        <v>12.47927</v>
      </c>
      <c r="H47" s="148">
        <v>19.2</v>
      </c>
      <c r="I47" s="148">
        <v>12.499739999999999</v>
      </c>
      <c r="J47" s="148">
        <v>19.2</v>
      </c>
      <c r="K47" s="8">
        <v>12.499739999999999</v>
      </c>
      <c r="L47" s="148">
        <v>19.2</v>
      </c>
      <c r="M47" s="153">
        <v>15.778</v>
      </c>
      <c r="N47" s="148">
        <v>19.2</v>
      </c>
      <c r="O47" s="153">
        <v>14.12383</v>
      </c>
      <c r="P47" s="148">
        <v>12.7</v>
      </c>
      <c r="Q47" s="16">
        <v>14.70501</v>
      </c>
      <c r="R47" s="148">
        <v>12.2</v>
      </c>
      <c r="S47" s="8">
        <v>14.71247</v>
      </c>
      <c r="T47" s="148">
        <v>12.2</v>
      </c>
      <c r="U47" s="8">
        <v>14.42188</v>
      </c>
      <c r="V47" s="148">
        <v>12.2</v>
      </c>
      <c r="W47" s="8">
        <v>14.42188</v>
      </c>
      <c r="X47" s="148">
        <v>12.2</v>
      </c>
      <c r="Y47" s="8"/>
      <c r="Z47" s="148">
        <v>12.2</v>
      </c>
      <c r="AA47" s="8">
        <v>28.84376</v>
      </c>
      <c r="AB47" s="148">
        <v>1.3</v>
      </c>
      <c r="AC47" s="8">
        <v>14.427160000000001</v>
      </c>
      <c r="AD47" s="2"/>
    </row>
    <row r="48" spans="1:30" ht="27" customHeight="1" thickBot="1" x14ac:dyDescent="0.35">
      <c r="A48" s="143" t="s">
        <v>76</v>
      </c>
      <c r="B48" s="127" t="s">
        <v>79</v>
      </c>
      <c r="C48" s="124">
        <f>F48+H48+J48+L48+N48+P48+R48+T48+V48+AB48+Z48+X48</f>
        <v>1107.1980000000001</v>
      </c>
      <c r="D48" s="124">
        <f t="shared" si="13"/>
        <v>1032.8463100000004</v>
      </c>
      <c r="E48" s="164">
        <f>D48/C48</f>
        <v>0.93284697949237649</v>
      </c>
      <c r="F48" s="153">
        <v>130</v>
      </c>
      <c r="G48" s="153">
        <v>52.017899999999997</v>
      </c>
      <c r="H48" s="153">
        <v>80</v>
      </c>
      <c r="I48" s="153">
        <v>104.15541</v>
      </c>
      <c r="J48" s="153">
        <v>90</v>
      </c>
      <c r="K48" s="16">
        <v>83.450689999999994</v>
      </c>
      <c r="L48" s="153">
        <v>130</v>
      </c>
      <c r="M48" s="153">
        <v>92.959739999999996</v>
      </c>
      <c r="N48" s="153">
        <v>180</v>
      </c>
      <c r="O48" s="153">
        <v>102.90985000000001</v>
      </c>
      <c r="P48" s="153">
        <v>170</v>
      </c>
      <c r="Q48" s="16">
        <v>93.352609999999999</v>
      </c>
      <c r="R48" s="153">
        <v>120</v>
      </c>
      <c r="S48" s="16">
        <v>94.631960000000007</v>
      </c>
      <c r="T48" s="153">
        <v>120</v>
      </c>
      <c r="U48" s="16">
        <v>94.610939999999999</v>
      </c>
      <c r="V48" s="153">
        <v>87.197999999999993</v>
      </c>
      <c r="W48" s="16">
        <v>89.581720000000004</v>
      </c>
      <c r="X48" s="153"/>
      <c r="Y48" s="16">
        <v>75.955060000000003</v>
      </c>
      <c r="Z48" s="153"/>
      <c r="AA48" s="16">
        <v>72.387770000000003</v>
      </c>
      <c r="AB48" s="153"/>
      <c r="AC48" s="16">
        <v>76.832660000000004</v>
      </c>
      <c r="AD48" s="2"/>
    </row>
    <row r="49" spans="1:30" ht="29.25" customHeight="1" thickBot="1" x14ac:dyDescent="0.35">
      <c r="A49" s="144" t="s">
        <v>80</v>
      </c>
      <c r="B49" s="131" t="s">
        <v>81</v>
      </c>
      <c r="C49" s="155">
        <f t="shared" si="13"/>
        <v>0</v>
      </c>
      <c r="D49" s="155">
        <f t="shared" si="13"/>
        <v>0</v>
      </c>
      <c r="E49" s="161" t="e">
        <f t="shared" si="6"/>
        <v>#DIV/0!</v>
      </c>
      <c r="F49" s="156">
        <v>0</v>
      </c>
      <c r="G49" s="156">
        <v>0</v>
      </c>
      <c r="H49" s="156">
        <v>0</v>
      </c>
      <c r="I49" s="156">
        <v>0</v>
      </c>
      <c r="J49" s="156">
        <v>0</v>
      </c>
      <c r="K49" s="44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2"/>
    </row>
    <row r="50" spans="1:30" ht="27" customHeight="1" thickBot="1" x14ac:dyDescent="0.35">
      <c r="A50" s="144" t="s">
        <v>90</v>
      </c>
      <c r="B50" s="131" t="s">
        <v>91</v>
      </c>
      <c r="C50" s="155">
        <f t="shared" si="13"/>
        <v>163</v>
      </c>
      <c r="D50" s="155">
        <f t="shared" si="13"/>
        <v>156</v>
      </c>
      <c r="E50" s="161">
        <f>D50/C50</f>
        <v>0.95705521472392641</v>
      </c>
      <c r="F50" s="156">
        <v>0</v>
      </c>
      <c r="G50" s="156">
        <v>0</v>
      </c>
      <c r="H50" s="156">
        <v>0</v>
      </c>
      <c r="I50" s="156">
        <v>0</v>
      </c>
      <c r="J50" s="156">
        <v>0</v>
      </c>
      <c r="K50" s="44">
        <v>0</v>
      </c>
      <c r="L50" s="44">
        <v>0</v>
      </c>
      <c r="M50" s="44">
        <v>0</v>
      </c>
      <c r="N50" s="44">
        <v>0</v>
      </c>
      <c r="O50" s="44">
        <v>0</v>
      </c>
      <c r="P50" s="44">
        <v>0</v>
      </c>
      <c r="Q50" s="44">
        <v>0</v>
      </c>
      <c r="R50" s="156"/>
      <c r="S50" s="44"/>
      <c r="T50" s="156"/>
      <c r="U50" s="44"/>
      <c r="V50" s="156"/>
      <c r="W50" s="44"/>
      <c r="X50" s="44"/>
      <c r="Y50" s="44"/>
      <c r="Z50" s="44">
        <v>64</v>
      </c>
      <c r="AA50" s="44">
        <v>64</v>
      </c>
      <c r="AB50" s="44">
        <v>99</v>
      </c>
      <c r="AC50" s="199">
        <v>92</v>
      </c>
      <c r="AD50" s="2"/>
    </row>
    <row r="51" spans="1:30" s="197" customFormat="1" ht="36.75" customHeight="1" thickBot="1" x14ac:dyDescent="0.35">
      <c r="A51" s="192"/>
      <c r="B51" s="193" t="s">
        <v>113</v>
      </c>
      <c r="C51" s="124">
        <f t="shared" si="13"/>
        <v>163</v>
      </c>
      <c r="D51" s="124">
        <f t="shared" si="13"/>
        <v>156</v>
      </c>
      <c r="E51" s="194"/>
      <c r="F51" s="195"/>
      <c r="G51" s="195"/>
      <c r="H51" s="195"/>
      <c r="I51" s="195"/>
      <c r="J51" s="195"/>
      <c r="K51" s="196"/>
      <c r="L51" s="196"/>
      <c r="M51" s="196"/>
      <c r="N51" s="196"/>
      <c r="O51" s="196"/>
      <c r="P51" s="196"/>
      <c r="Q51" s="196"/>
      <c r="R51" s="195"/>
      <c r="S51" s="196"/>
      <c r="T51" s="195"/>
      <c r="U51" s="196"/>
      <c r="V51" s="195"/>
      <c r="W51" s="196"/>
      <c r="X51" s="196"/>
      <c r="Y51" s="198"/>
      <c r="Z51" s="196">
        <v>64</v>
      </c>
      <c r="AA51" s="196">
        <v>64</v>
      </c>
      <c r="AB51" s="196">
        <v>99</v>
      </c>
      <c r="AC51" s="182">
        <v>92</v>
      </c>
      <c r="AD51" s="2"/>
    </row>
    <row r="52" spans="1:30" ht="27.75" customHeight="1" thickBot="1" x14ac:dyDescent="0.35">
      <c r="A52" s="165"/>
      <c r="B52" s="166" t="s">
        <v>8</v>
      </c>
      <c r="C52" s="167">
        <f>C9+C10+C11+C21+C27+C28+C37+C38+C44+C45+C49+C50</f>
        <v>9553.0630000000001</v>
      </c>
      <c r="D52" s="167">
        <f>D9+D10+D11+D21+D27+D28+D37+D38+D44+D45+D49+D50</f>
        <v>9149.7922699999999</v>
      </c>
      <c r="E52" s="168">
        <f>D52/C52</f>
        <v>0.95778623777525596</v>
      </c>
      <c r="F52" s="167">
        <f>F9+F10+F11+F21+F27+F28+F37+F38+F44+F45+F49+F50</f>
        <v>1602.1849999999999</v>
      </c>
      <c r="G52" s="167">
        <f t="shared" ref="G52:W52" si="14">G9+G10+G11+G21+G27+G28+G37+G38+G44+G45+G49+G50</f>
        <v>1152.8693600000001</v>
      </c>
      <c r="H52" s="167">
        <f>H9+H10+H11+H21+H27+H28+H37+H38+H44+H45+H49+H50</f>
        <v>2169.5849999999996</v>
      </c>
      <c r="I52" s="167">
        <f t="shared" si="14"/>
        <v>2019.5915299999999</v>
      </c>
      <c r="J52" s="167">
        <f t="shared" si="14"/>
        <v>1039.1389999999999</v>
      </c>
      <c r="K52" s="167">
        <f t="shared" si="14"/>
        <v>957.80698999999993</v>
      </c>
      <c r="L52" s="167">
        <f t="shared" si="14"/>
        <v>534.18499999999995</v>
      </c>
      <c r="M52" s="167">
        <f t="shared" si="14"/>
        <v>267.83546000000001</v>
      </c>
      <c r="N52" s="167">
        <f t="shared" si="14"/>
        <v>591.58500000000004</v>
      </c>
      <c r="O52" s="167">
        <f t="shared" si="14"/>
        <v>432.63658000000004</v>
      </c>
      <c r="P52" s="167">
        <f t="shared" si="14"/>
        <v>403.185</v>
      </c>
      <c r="Q52" s="167">
        <f t="shared" si="14"/>
        <v>221.37112000000002</v>
      </c>
      <c r="R52" s="167">
        <f t="shared" si="14"/>
        <v>450.685</v>
      </c>
      <c r="S52" s="167">
        <f t="shared" si="14"/>
        <v>182.53442999999999</v>
      </c>
      <c r="T52" s="167">
        <f t="shared" si="14"/>
        <v>505.31700000000001</v>
      </c>
      <c r="U52" s="167">
        <f t="shared" si="14"/>
        <v>363.51965000000001</v>
      </c>
      <c r="V52" s="167">
        <f t="shared" si="14"/>
        <v>366.95900000000006</v>
      </c>
      <c r="W52" s="167">
        <f t="shared" si="14"/>
        <v>110.44460000000001</v>
      </c>
      <c r="X52" s="167"/>
      <c r="Y52" s="167"/>
      <c r="Z52" s="167"/>
      <c r="AA52" s="167"/>
      <c r="AB52" s="167"/>
      <c r="AC52" s="200"/>
      <c r="AD52" s="2"/>
    </row>
    <row r="53" spans="1:30" ht="33.75" customHeight="1" x14ac:dyDescent="0.3">
      <c r="A53" s="5"/>
      <c r="B53" s="11" t="s">
        <v>84</v>
      </c>
      <c r="C53" s="169"/>
      <c r="D53" s="170" t="s">
        <v>83</v>
      </c>
      <c r="E53" s="12"/>
      <c r="F53" s="11"/>
      <c r="G53" s="11" t="s">
        <v>99</v>
      </c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2"/>
    </row>
    <row r="54" spans="1:30" ht="35.25" customHeight="1" x14ac:dyDescent="0.3">
      <c r="A54" s="5"/>
      <c r="B54" s="1" t="s">
        <v>95</v>
      </c>
      <c r="C54" s="3"/>
      <c r="D54" s="3"/>
      <c r="E54" s="171" t="s">
        <v>44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2"/>
    </row>
  </sheetData>
  <mergeCells count="19">
    <mergeCell ref="X7:Y7"/>
    <mergeCell ref="Z7:AA7"/>
    <mergeCell ref="AB7:AC7"/>
    <mergeCell ref="L7:M7"/>
    <mergeCell ref="N7:O7"/>
    <mergeCell ref="P7:Q7"/>
    <mergeCell ref="R7:S7"/>
    <mergeCell ref="T7:U7"/>
    <mergeCell ref="V7:W7"/>
    <mergeCell ref="A2:K2"/>
    <mergeCell ref="A3:K3"/>
    <mergeCell ref="A4:K4"/>
    <mergeCell ref="A6:A8"/>
    <mergeCell ref="B6:B8"/>
    <mergeCell ref="C6:E7"/>
    <mergeCell ref="F6:Q6"/>
    <mergeCell ref="F7:G7"/>
    <mergeCell ref="H7:I7"/>
    <mergeCell ref="J7:K7"/>
  </mergeCells>
  <pageMargins left="0.23622047244094491" right="0.23622047244094491" top="0.23622047244094491" bottom="0.35433070866141736" header="0.31496062992125984" footer="0.31496062992125984"/>
  <pageSetup paperSize="9" scale="33" orientation="landscape" r:id="rId1"/>
  <colBreaks count="1" manualBreakCount="1">
    <brk id="17" max="5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6"/>
  <sheetViews>
    <sheetView view="pageBreakPreview" zoomScale="60" zoomScaleNormal="75" workbookViewId="0">
      <selection activeCell="A2" sqref="A2:K2"/>
    </sheetView>
  </sheetViews>
  <sheetFormatPr defaultRowHeight="12.75" x14ac:dyDescent="0.2"/>
  <cols>
    <col min="2" max="2" width="63.7109375" customWidth="1"/>
    <col min="3" max="3" width="15.42578125" customWidth="1"/>
    <col min="4" max="4" width="17.28515625" customWidth="1"/>
    <col min="5" max="5" width="17.140625" customWidth="1"/>
    <col min="6" max="6" width="14.42578125" customWidth="1"/>
    <col min="7" max="7" width="15.28515625" customWidth="1"/>
    <col min="8" max="8" width="14.140625" customWidth="1"/>
    <col min="9" max="9" width="14.42578125" customWidth="1"/>
    <col min="10" max="10" width="13.140625" customWidth="1"/>
    <col min="11" max="11" width="13.85546875" customWidth="1"/>
    <col min="12" max="12" width="13" customWidth="1"/>
    <col min="13" max="13" width="13.42578125" customWidth="1"/>
    <col min="14" max="14" width="16" customWidth="1"/>
    <col min="15" max="15" width="15.140625" customWidth="1"/>
    <col min="16" max="16" width="15.28515625" customWidth="1"/>
    <col min="17" max="17" width="13.85546875" customWidth="1"/>
    <col min="18" max="18" width="15.28515625" customWidth="1"/>
    <col min="19" max="19" width="13.85546875" customWidth="1"/>
    <col min="20" max="20" width="15.28515625" customWidth="1"/>
    <col min="21" max="21" width="13.85546875" customWidth="1"/>
    <col min="22" max="22" width="15.28515625" customWidth="1"/>
    <col min="23" max="23" width="13.85546875" customWidth="1"/>
    <col min="24" max="24" width="15.28515625" customWidth="1"/>
    <col min="25" max="25" width="13.85546875" customWidth="1"/>
    <col min="26" max="26" width="15.28515625" customWidth="1"/>
    <col min="27" max="27" width="13.85546875" customWidth="1"/>
    <col min="28" max="28" width="15.28515625" customWidth="1"/>
    <col min="29" max="29" width="13.85546875" customWidth="1"/>
  </cols>
  <sheetData>
    <row r="1" spans="1:29" ht="15.75" x14ac:dyDescent="0.25">
      <c r="A1" s="7"/>
      <c r="B1" s="7"/>
      <c r="C1" s="7"/>
      <c r="D1" s="7"/>
      <c r="E1" s="7"/>
      <c r="F1" s="7"/>
      <c r="G1" s="7"/>
      <c r="H1" s="7"/>
      <c r="I1" s="7"/>
      <c r="J1" s="10"/>
      <c r="K1" s="10"/>
      <c r="L1" s="10"/>
    </row>
    <row r="2" spans="1:29" ht="18.75" x14ac:dyDescent="0.2">
      <c r="A2" s="209" t="s">
        <v>117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113"/>
    </row>
    <row r="3" spans="1:29" ht="20.25" x14ac:dyDescent="0.3">
      <c r="A3" s="210" t="s">
        <v>85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189"/>
    </row>
    <row r="4" spans="1:29" ht="15.75" x14ac:dyDescent="0.25">
      <c r="A4" s="211" t="s">
        <v>47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190"/>
    </row>
    <row r="5" spans="1:29" ht="19.5" thickBo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3" t="s">
        <v>9</v>
      </c>
      <c r="L5" s="3"/>
    </row>
    <row r="6" spans="1:29" ht="19.5" thickBot="1" x14ac:dyDescent="0.25">
      <c r="A6" s="212" t="s">
        <v>0</v>
      </c>
      <c r="B6" s="225" t="s">
        <v>10</v>
      </c>
      <c r="C6" s="218" t="s">
        <v>110</v>
      </c>
      <c r="D6" s="220"/>
      <c r="E6" s="219"/>
      <c r="F6" s="228" t="s">
        <v>4</v>
      </c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30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</row>
    <row r="7" spans="1:29" ht="18.75" x14ac:dyDescent="0.2">
      <c r="A7" s="213"/>
      <c r="B7" s="226"/>
      <c r="C7" s="221"/>
      <c r="D7" s="222"/>
      <c r="E7" s="223"/>
      <c r="F7" s="218" t="s">
        <v>5</v>
      </c>
      <c r="G7" s="219"/>
      <c r="H7" s="218" t="s">
        <v>6</v>
      </c>
      <c r="I7" s="219"/>
      <c r="J7" s="218" t="s">
        <v>7</v>
      </c>
      <c r="K7" s="219"/>
      <c r="L7" s="218" t="s">
        <v>87</v>
      </c>
      <c r="M7" s="219"/>
      <c r="N7" s="218" t="s">
        <v>88</v>
      </c>
      <c r="O7" s="219"/>
      <c r="P7" s="218" t="s">
        <v>89</v>
      </c>
      <c r="Q7" s="219"/>
      <c r="R7" s="218" t="s">
        <v>92</v>
      </c>
      <c r="S7" s="219"/>
      <c r="T7" s="218" t="s">
        <v>93</v>
      </c>
      <c r="U7" s="219"/>
      <c r="V7" s="218" t="s">
        <v>94</v>
      </c>
      <c r="W7" s="219"/>
      <c r="X7" s="218" t="s">
        <v>96</v>
      </c>
      <c r="Y7" s="219"/>
      <c r="Z7" s="218" t="s">
        <v>97</v>
      </c>
      <c r="AA7" s="219"/>
      <c r="AB7" s="218" t="s">
        <v>98</v>
      </c>
      <c r="AC7" s="219"/>
    </row>
    <row r="8" spans="1:29" ht="19.5" thickBot="1" x14ac:dyDescent="0.25">
      <c r="A8" s="214"/>
      <c r="B8" s="227"/>
      <c r="C8" s="22" t="s">
        <v>1</v>
      </c>
      <c r="D8" s="23" t="s">
        <v>2</v>
      </c>
      <c r="E8" s="24" t="s">
        <v>3</v>
      </c>
      <c r="F8" s="22" t="s">
        <v>1</v>
      </c>
      <c r="G8" s="24" t="s">
        <v>2</v>
      </c>
      <c r="H8" s="22" t="s">
        <v>1</v>
      </c>
      <c r="I8" s="24" t="s">
        <v>2</v>
      </c>
      <c r="J8" s="22" t="s">
        <v>1</v>
      </c>
      <c r="K8" s="24" t="s">
        <v>2</v>
      </c>
      <c r="L8" s="22" t="s">
        <v>1</v>
      </c>
      <c r="M8" s="24" t="s">
        <v>2</v>
      </c>
      <c r="N8" s="22" t="s">
        <v>1</v>
      </c>
      <c r="O8" s="24" t="s">
        <v>2</v>
      </c>
      <c r="P8" s="22" t="s">
        <v>1</v>
      </c>
      <c r="Q8" s="24" t="s">
        <v>2</v>
      </c>
      <c r="R8" s="22" t="s">
        <v>1</v>
      </c>
      <c r="S8" s="24" t="s">
        <v>2</v>
      </c>
      <c r="T8" s="22" t="s">
        <v>1</v>
      </c>
      <c r="U8" s="24" t="s">
        <v>2</v>
      </c>
      <c r="V8" s="22" t="s">
        <v>1</v>
      </c>
      <c r="W8" s="24" t="s">
        <v>2</v>
      </c>
      <c r="X8" s="22" t="s">
        <v>1</v>
      </c>
      <c r="Y8" s="24" t="s">
        <v>2</v>
      </c>
      <c r="Z8" s="22" t="s">
        <v>1</v>
      </c>
      <c r="AA8" s="24" t="s">
        <v>2</v>
      </c>
      <c r="AB8" s="22" t="s">
        <v>1</v>
      </c>
      <c r="AC8" s="24" t="s">
        <v>2</v>
      </c>
    </row>
    <row r="9" spans="1:29" ht="19.5" thickBot="1" x14ac:dyDescent="0.35">
      <c r="A9" s="122">
        <v>1</v>
      </c>
      <c r="B9" s="123" t="s">
        <v>11</v>
      </c>
      <c r="C9" s="124">
        <f>F9+H9+J9+L9+N9+P9+R9+T9+V9+AB9+Z9+X9</f>
        <v>0</v>
      </c>
      <c r="D9" s="124">
        <f>G9+I9+K9+M9+O9+Q9+S9+U9+W9+AC9+AA9+Y9</f>
        <v>0</v>
      </c>
      <c r="E9" s="125">
        <v>0</v>
      </c>
      <c r="F9" s="124">
        <v>0</v>
      </c>
      <c r="G9" s="124">
        <v>0</v>
      </c>
      <c r="H9" s="124">
        <v>0</v>
      </c>
      <c r="I9" s="124">
        <v>0</v>
      </c>
      <c r="J9" s="124">
        <v>0</v>
      </c>
      <c r="K9" s="124">
        <v>0</v>
      </c>
      <c r="L9" s="124">
        <v>0</v>
      </c>
      <c r="M9" s="124">
        <v>0</v>
      </c>
      <c r="N9" s="124">
        <v>0</v>
      </c>
      <c r="O9" s="124">
        <v>0</v>
      </c>
      <c r="P9" s="124">
        <v>0</v>
      </c>
      <c r="Q9" s="124">
        <v>0</v>
      </c>
      <c r="R9" s="124">
        <v>0</v>
      </c>
      <c r="S9" s="124">
        <v>0</v>
      </c>
      <c r="T9" s="124">
        <v>0</v>
      </c>
      <c r="U9" s="124">
        <v>0</v>
      </c>
      <c r="V9" s="124">
        <v>0</v>
      </c>
      <c r="W9" s="124">
        <v>0</v>
      </c>
      <c r="X9" s="124">
        <v>0</v>
      </c>
      <c r="Y9" s="124">
        <v>0</v>
      </c>
      <c r="Z9" s="124">
        <v>0</v>
      </c>
      <c r="AA9" s="124">
        <v>0</v>
      </c>
      <c r="AB9" s="124">
        <v>0</v>
      </c>
      <c r="AC9" s="124">
        <v>0</v>
      </c>
    </row>
    <row r="10" spans="1:29" ht="19.5" thickBot="1" x14ac:dyDescent="0.35">
      <c r="A10" s="126">
        <v>2</v>
      </c>
      <c r="B10" s="127" t="s">
        <v>12</v>
      </c>
      <c r="C10" s="124">
        <f>F10+H10+J10+L10+N10+P10+R10+T10+V10+AB10+Z10+X10</f>
        <v>0</v>
      </c>
      <c r="D10" s="124">
        <f>G10+I10+K10+M10+O10+Q10+S10+U10+W10+AC10+AA10+Y10</f>
        <v>0</v>
      </c>
      <c r="E10" s="128">
        <v>0</v>
      </c>
      <c r="F10" s="129">
        <v>0</v>
      </c>
      <c r="G10" s="129">
        <v>0</v>
      </c>
      <c r="H10" s="129">
        <v>0</v>
      </c>
      <c r="I10" s="129">
        <v>0</v>
      </c>
      <c r="J10" s="129">
        <v>0</v>
      </c>
      <c r="K10" s="129">
        <v>0</v>
      </c>
      <c r="L10" s="129">
        <v>0</v>
      </c>
      <c r="M10" s="129">
        <v>0</v>
      </c>
      <c r="N10" s="129">
        <v>0</v>
      </c>
      <c r="O10" s="129">
        <v>0</v>
      </c>
      <c r="P10" s="129">
        <v>0</v>
      </c>
      <c r="Q10" s="129">
        <v>0</v>
      </c>
      <c r="R10" s="129">
        <v>0</v>
      </c>
      <c r="S10" s="129">
        <v>0</v>
      </c>
      <c r="T10" s="129">
        <v>0</v>
      </c>
      <c r="U10" s="129">
        <v>0</v>
      </c>
      <c r="V10" s="129">
        <v>0</v>
      </c>
      <c r="W10" s="129">
        <v>0</v>
      </c>
      <c r="X10" s="129">
        <v>0</v>
      </c>
      <c r="Y10" s="129">
        <v>0</v>
      </c>
      <c r="Z10" s="129">
        <v>0</v>
      </c>
      <c r="AA10" s="129">
        <v>0</v>
      </c>
      <c r="AB10" s="129">
        <v>0</v>
      </c>
      <c r="AC10" s="129">
        <v>0</v>
      </c>
    </row>
    <row r="11" spans="1:29" ht="21" thickBot="1" x14ac:dyDescent="0.35">
      <c r="A11" s="130">
        <v>3</v>
      </c>
      <c r="B11" s="131" t="s">
        <v>48</v>
      </c>
      <c r="C11" s="132">
        <f>C13+C14+C15+C16+C17+C18+C19+C20</f>
        <v>635.29999999999995</v>
      </c>
      <c r="D11" s="132">
        <f>D13+D14+D15+D16+D17+D18+D19+D20</f>
        <v>613.91994</v>
      </c>
      <c r="E11" s="133">
        <f>D11/C11</f>
        <v>0.96634651345820877</v>
      </c>
      <c r="F11" s="132">
        <f t="shared" ref="F11:AC11" si="0">F13+F14+F15+F16+F17+F18+F19+F20</f>
        <v>37</v>
      </c>
      <c r="G11" s="201">
        <f t="shared" si="0"/>
        <v>35.430059999999997</v>
      </c>
      <c r="H11" s="132">
        <f t="shared" si="0"/>
        <v>60</v>
      </c>
      <c r="I11" s="201">
        <f t="shared" si="0"/>
        <v>52.27089999999999</v>
      </c>
      <c r="J11" s="132">
        <f t="shared" si="0"/>
        <v>12.5</v>
      </c>
      <c r="K11" s="55">
        <f t="shared" si="0"/>
        <v>6.5280000000000005</v>
      </c>
      <c r="L11" s="55">
        <f t="shared" si="0"/>
        <v>0</v>
      </c>
      <c r="M11" s="55">
        <f t="shared" si="0"/>
        <v>0</v>
      </c>
      <c r="N11" s="55">
        <f t="shared" si="0"/>
        <v>0</v>
      </c>
      <c r="O11" s="55">
        <f t="shared" si="0"/>
        <v>0</v>
      </c>
      <c r="P11" s="55">
        <f t="shared" si="0"/>
        <v>0</v>
      </c>
      <c r="Q11" s="55">
        <f t="shared" si="0"/>
        <v>0</v>
      </c>
      <c r="R11" s="55">
        <f t="shared" si="0"/>
        <v>17</v>
      </c>
      <c r="S11" s="55">
        <f t="shared" si="0"/>
        <v>15.727899999999998</v>
      </c>
      <c r="T11" s="55">
        <f t="shared" si="0"/>
        <v>4</v>
      </c>
      <c r="U11" s="55">
        <f t="shared" si="0"/>
        <v>2.4580000000000002</v>
      </c>
      <c r="V11" s="55">
        <f t="shared" si="0"/>
        <v>66.3</v>
      </c>
      <c r="W11" s="55">
        <f t="shared" si="0"/>
        <v>67.519400000000005</v>
      </c>
      <c r="X11" s="55">
        <f t="shared" si="0"/>
        <v>72</v>
      </c>
      <c r="Y11" s="55">
        <f t="shared" si="0"/>
        <v>66.548930000000013</v>
      </c>
      <c r="Z11" s="55">
        <f t="shared" si="0"/>
        <v>162.5</v>
      </c>
      <c r="AA11" s="191">
        <f t="shared" si="0"/>
        <v>161.90799999999999</v>
      </c>
      <c r="AB11" s="55">
        <f t="shared" si="0"/>
        <v>204</v>
      </c>
      <c r="AC11" s="191">
        <f t="shared" si="0"/>
        <v>205.52875</v>
      </c>
    </row>
    <row r="12" spans="1:29" ht="19.5" thickBot="1" x14ac:dyDescent="0.35">
      <c r="A12" s="134"/>
      <c r="B12" s="135" t="s">
        <v>13</v>
      </c>
      <c r="C12" s="136"/>
      <c r="D12" s="14"/>
      <c r="E12" s="137"/>
      <c r="F12" s="138"/>
      <c r="G12" s="138"/>
      <c r="H12" s="138"/>
      <c r="I12" s="138"/>
      <c r="J12" s="14"/>
      <c r="K12" s="15"/>
      <c r="L12" s="138"/>
      <c r="M12" s="138"/>
      <c r="N12" s="138"/>
      <c r="O12" s="138"/>
      <c r="P12" s="14"/>
      <c r="Q12" s="15"/>
      <c r="R12" s="14"/>
      <c r="S12" s="15"/>
      <c r="T12" s="14"/>
      <c r="U12" s="15"/>
      <c r="V12" s="14"/>
      <c r="W12" s="15"/>
      <c r="X12" s="14"/>
      <c r="Y12" s="15"/>
      <c r="Z12" s="14"/>
      <c r="AA12" s="15"/>
      <c r="AB12" s="14"/>
      <c r="AC12" s="15"/>
    </row>
    <row r="13" spans="1:29" ht="19.5" thickBot="1" x14ac:dyDescent="0.35">
      <c r="A13" s="139" t="s">
        <v>28</v>
      </c>
      <c r="B13" s="140" t="s">
        <v>14</v>
      </c>
      <c r="C13" s="124">
        <f>F13+H13+J13+L13+N13+P13+R13+T13+V13+AB13+Z13+X13</f>
        <v>104.5</v>
      </c>
      <c r="D13" s="124">
        <f>G13+I13+K13+M13+O13+Q13+S13+U13+W13+AC13+AA13+Y13</f>
        <v>102.88</v>
      </c>
      <c r="E13" s="141">
        <f t="shared" ref="E13:E20" si="1">D13/C13</f>
        <v>0.98449760765550232</v>
      </c>
      <c r="F13" s="142"/>
      <c r="G13" s="142"/>
      <c r="H13" s="142"/>
      <c r="I13" s="142"/>
      <c r="J13" s="142">
        <v>0.5</v>
      </c>
      <c r="K13" s="142">
        <v>7.4999999999999997E-2</v>
      </c>
      <c r="L13" s="142">
        <v>0</v>
      </c>
      <c r="M13" s="142">
        <v>0</v>
      </c>
      <c r="N13" s="142">
        <v>0</v>
      </c>
      <c r="O13" s="142">
        <v>0</v>
      </c>
      <c r="P13" s="142">
        <v>0</v>
      </c>
      <c r="Q13" s="142">
        <v>0</v>
      </c>
      <c r="R13" s="142"/>
      <c r="S13" s="142">
        <v>0</v>
      </c>
      <c r="T13" s="142"/>
      <c r="U13" s="142"/>
      <c r="V13" s="142"/>
      <c r="W13" s="142"/>
      <c r="X13" s="142">
        <v>5</v>
      </c>
      <c r="Y13" s="142">
        <v>4.0049999999999999</v>
      </c>
      <c r="Z13" s="142"/>
      <c r="AA13" s="142"/>
      <c r="AB13" s="142">
        <v>99</v>
      </c>
      <c r="AC13" s="142">
        <v>98.8</v>
      </c>
    </row>
    <row r="14" spans="1:29" ht="19.5" thickBot="1" x14ac:dyDescent="0.35">
      <c r="A14" s="139" t="s">
        <v>29</v>
      </c>
      <c r="B14" s="140" t="s">
        <v>22</v>
      </c>
      <c r="C14" s="124">
        <f>F14+H14+J14+L14+N14+P14+R14+T14+V14+AB14+Z14+X14</f>
        <v>19</v>
      </c>
      <c r="D14" s="124">
        <f>G14+I14+K14+M14+O14+Q14+S14+U14+W14+AC14+AA14+Y14</f>
        <v>18.250129999999999</v>
      </c>
      <c r="E14" s="141">
        <f t="shared" si="1"/>
        <v>0.96053315789473681</v>
      </c>
      <c r="F14" s="142"/>
      <c r="G14" s="142"/>
      <c r="H14" s="142"/>
      <c r="I14" s="142"/>
      <c r="J14" s="142">
        <v>0</v>
      </c>
      <c r="K14" s="142">
        <v>0</v>
      </c>
      <c r="L14" s="142">
        <v>0</v>
      </c>
      <c r="M14" s="142">
        <v>0</v>
      </c>
      <c r="N14" s="142">
        <v>0</v>
      </c>
      <c r="O14" s="142">
        <v>0</v>
      </c>
      <c r="P14" s="142">
        <v>0</v>
      </c>
      <c r="Q14" s="142">
        <v>0</v>
      </c>
      <c r="R14" s="142"/>
      <c r="S14" s="142">
        <v>0</v>
      </c>
      <c r="T14" s="142"/>
      <c r="U14" s="142"/>
      <c r="V14" s="142"/>
      <c r="W14" s="142"/>
      <c r="X14" s="142">
        <v>5</v>
      </c>
      <c r="Y14" s="142">
        <v>4.7081299999999997</v>
      </c>
      <c r="Z14" s="142"/>
      <c r="AA14" s="142"/>
      <c r="AB14" s="142">
        <v>14</v>
      </c>
      <c r="AC14" s="142">
        <v>13.542</v>
      </c>
    </row>
    <row r="15" spans="1:29" ht="19.5" thickBot="1" x14ac:dyDescent="0.35">
      <c r="A15" s="139" t="s">
        <v>30</v>
      </c>
      <c r="B15" s="140" t="s">
        <v>15</v>
      </c>
      <c r="C15" s="124">
        <f t="shared" ref="C15:D20" si="2">F15+H15+J15+L15+N15+P15+R15+T15+V15+AB15+Z15+X15</f>
        <v>234.5</v>
      </c>
      <c r="D15" s="124">
        <f t="shared" si="2"/>
        <v>227.37765000000002</v>
      </c>
      <c r="E15" s="141">
        <f t="shared" si="1"/>
        <v>0.96962750533049047</v>
      </c>
      <c r="F15" s="142">
        <v>33</v>
      </c>
      <c r="G15" s="142">
        <v>32.658099999999997</v>
      </c>
      <c r="H15" s="142">
        <v>33</v>
      </c>
      <c r="I15" s="142">
        <v>32.068199999999997</v>
      </c>
      <c r="J15" s="142">
        <v>7</v>
      </c>
      <c r="K15" s="142">
        <v>5.1980000000000004</v>
      </c>
      <c r="L15" s="142">
        <v>0</v>
      </c>
      <c r="M15" s="142">
        <v>0</v>
      </c>
      <c r="N15" s="142">
        <v>0</v>
      </c>
      <c r="O15" s="142">
        <v>0</v>
      </c>
      <c r="P15" s="142">
        <v>0</v>
      </c>
      <c r="Q15" s="142">
        <v>0</v>
      </c>
      <c r="R15" s="142">
        <v>5</v>
      </c>
      <c r="S15" s="142">
        <v>4.9280999999999997</v>
      </c>
      <c r="T15" s="142">
        <v>2</v>
      </c>
      <c r="U15" s="142">
        <v>1.2969999999999999</v>
      </c>
      <c r="V15" s="142">
        <v>64</v>
      </c>
      <c r="W15" s="142">
        <v>63.936700000000002</v>
      </c>
      <c r="X15" s="142">
        <v>50</v>
      </c>
      <c r="Y15" s="142">
        <v>47.664000000000001</v>
      </c>
      <c r="Z15" s="142">
        <v>1.5</v>
      </c>
      <c r="AA15" s="142">
        <v>1.4910000000000001</v>
      </c>
      <c r="AB15" s="142">
        <v>39</v>
      </c>
      <c r="AC15" s="142">
        <v>38.13655</v>
      </c>
    </row>
    <row r="16" spans="1:29" ht="19.5" thickBot="1" x14ac:dyDescent="0.35">
      <c r="A16" s="139" t="s">
        <v>31</v>
      </c>
      <c r="B16" s="140" t="s">
        <v>21</v>
      </c>
      <c r="C16" s="124">
        <f t="shared" si="2"/>
        <v>61.3</v>
      </c>
      <c r="D16" s="124">
        <f t="shared" si="2"/>
        <v>57.563800000000008</v>
      </c>
      <c r="E16" s="141">
        <f t="shared" si="1"/>
        <v>0.93905057096247979</v>
      </c>
      <c r="F16" s="142">
        <v>1</v>
      </c>
      <c r="G16" s="142">
        <v>0.22600000000000001</v>
      </c>
      <c r="H16" s="142">
        <v>2</v>
      </c>
      <c r="I16" s="142">
        <v>1.8836999999999999</v>
      </c>
      <c r="J16" s="142">
        <v>2</v>
      </c>
      <c r="K16" s="142">
        <v>0.95</v>
      </c>
      <c r="L16" s="142">
        <v>0</v>
      </c>
      <c r="M16" s="142">
        <v>0</v>
      </c>
      <c r="N16" s="142">
        <v>0</v>
      </c>
      <c r="O16" s="142">
        <v>0</v>
      </c>
      <c r="P16" s="142">
        <v>0</v>
      </c>
      <c r="Q16" s="142">
        <v>0</v>
      </c>
      <c r="R16" s="142">
        <v>2</v>
      </c>
      <c r="S16" s="142">
        <v>1.8254999999999999</v>
      </c>
      <c r="T16" s="142"/>
      <c r="U16" s="142"/>
      <c r="V16" s="142">
        <v>2.2999999999999998</v>
      </c>
      <c r="W16" s="142">
        <v>2.2850000000000001</v>
      </c>
      <c r="X16" s="142">
        <v>1</v>
      </c>
      <c r="Y16" s="142">
        <v>7.4999999999999997E-2</v>
      </c>
      <c r="Z16" s="142"/>
      <c r="AA16" s="142">
        <v>0</v>
      </c>
      <c r="AB16" s="142">
        <v>51</v>
      </c>
      <c r="AC16" s="142">
        <v>50.318600000000004</v>
      </c>
    </row>
    <row r="17" spans="1:29" ht="19.5" thickBot="1" x14ac:dyDescent="0.35">
      <c r="A17" s="139" t="s">
        <v>32</v>
      </c>
      <c r="B17" s="140" t="s">
        <v>23</v>
      </c>
      <c r="C17" s="124">
        <f t="shared" si="2"/>
        <v>126</v>
      </c>
      <c r="D17" s="124">
        <f t="shared" si="2"/>
        <v>124.729</v>
      </c>
      <c r="E17" s="141">
        <f t="shared" si="1"/>
        <v>0.98991269841269836</v>
      </c>
      <c r="F17" s="142"/>
      <c r="G17" s="142"/>
      <c r="H17" s="142"/>
      <c r="I17" s="142">
        <v>0</v>
      </c>
      <c r="J17" s="142"/>
      <c r="K17" s="142"/>
      <c r="L17" s="142">
        <v>0</v>
      </c>
      <c r="M17" s="142">
        <v>0</v>
      </c>
      <c r="N17" s="142">
        <v>0</v>
      </c>
      <c r="O17" s="142">
        <v>0</v>
      </c>
      <c r="P17" s="142">
        <v>0</v>
      </c>
      <c r="Q17" s="142">
        <v>0</v>
      </c>
      <c r="R17" s="142">
        <v>5</v>
      </c>
      <c r="S17" s="142">
        <v>4.4850000000000003</v>
      </c>
      <c r="T17" s="142"/>
      <c r="U17" s="142"/>
      <c r="V17" s="142"/>
      <c r="W17" s="142"/>
      <c r="X17" s="142"/>
      <c r="Y17" s="142">
        <v>0</v>
      </c>
      <c r="Z17" s="142">
        <v>120</v>
      </c>
      <c r="AA17" s="142">
        <v>119.61199999999999</v>
      </c>
      <c r="AB17" s="142">
        <v>1</v>
      </c>
      <c r="AC17" s="142">
        <v>0.63200000000000001</v>
      </c>
    </row>
    <row r="18" spans="1:29" ht="19.5" thickBot="1" x14ac:dyDescent="0.35">
      <c r="A18" s="139" t="s">
        <v>33</v>
      </c>
      <c r="B18" s="140" t="s">
        <v>24</v>
      </c>
      <c r="C18" s="124">
        <f t="shared" si="2"/>
        <v>0</v>
      </c>
      <c r="D18" s="124">
        <f t="shared" si="2"/>
        <v>0</v>
      </c>
      <c r="E18" s="141" t="e">
        <f t="shared" si="1"/>
        <v>#DIV/0!</v>
      </c>
      <c r="F18" s="142"/>
      <c r="G18" s="142"/>
      <c r="H18" s="142"/>
      <c r="I18" s="142">
        <v>0</v>
      </c>
      <c r="J18" s="142"/>
      <c r="K18" s="142"/>
      <c r="L18" s="142">
        <v>0</v>
      </c>
      <c r="M18" s="142">
        <v>0</v>
      </c>
      <c r="N18" s="142">
        <v>0</v>
      </c>
      <c r="O18" s="142">
        <v>0</v>
      </c>
      <c r="P18" s="142">
        <v>0</v>
      </c>
      <c r="Q18" s="142">
        <v>0</v>
      </c>
      <c r="R18" s="142"/>
      <c r="S18" s="142">
        <v>0</v>
      </c>
      <c r="T18" s="142"/>
      <c r="U18" s="142"/>
      <c r="V18" s="142"/>
      <c r="W18" s="142"/>
      <c r="X18" s="142"/>
      <c r="Y18" s="142">
        <v>0</v>
      </c>
      <c r="Z18" s="142"/>
      <c r="AA18" s="142"/>
      <c r="AB18" s="142"/>
      <c r="AC18" s="142"/>
    </row>
    <row r="19" spans="1:29" ht="19.5" thickBot="1" x14ac:dyDescent="0.35">
      <c r="A19" s="139" t="s">
        <v>34</v>
      </c>
      <c r="B19" s="140" t="s">
        <v>26</v>
      </c>
      <c r="C19" s="124">
        <f t="shared" si="2"/>
        <v>22</v>
      </c>
      <c r="D19" s="124">
        <f t="shared" si="2"/>
        <v>16.5215</v>
      </c>
      <c r="E19" s="141">
        <f t="shared" si="1"/>
        <v>0.75097727272727266</v>
      </c>
      <c r="F19" s="142"/>
      <c r="G19" s="142"/>
      <c r="H19" s="142">
        <v>10</v>
      </c>
      <c r="I19" s="142">
        <v>5.7249999999999996</v>
      </c>
      <c r="J19" s="142"/>
      <c r="K19" s="142"/>
      <c r="L19" s="142">
        <v>0</v>
      </c>
      <c r="M19" s="142">
        <v>0</v>
      </c>
      <c r="N19" s="142">
        <v>0</v>
      </c>
      <c r="O19" s="142">
        <v>0</v>
      </c>
      <c r="P19" s="142">
        <v>0</v>
      </c>
      <c r="Q19" s="142">
        <v>0</v>
      </c>
      <c r="R19" s="142">
        <v>3</v>
      </c>
      <c r="S19" s="142">
        <v>2.4965000000000002</v>
      </c>
      <c r="T19" s="142"/>
      <c r="U19" s="142"/>
      <c r="V19" s="142"/>
      <c r="W19" s="142"/>
      <c r="X19" s="142">
        <v>9</v>
      </c>
      <c r="Y19" s="142">
        <v>8.3000000000000007</v>
      </c>
      <c r="Z19" s="142"/>
      <c r="AA19" s="142"/>
      <c r="AB19" s="142"/>
      <c r="AC19" s="142"/>
    </row>
    <row r="20" spans="1:29" ht="19.5" thickBot="1" x14ac:dyDescent="0.35">
      <c r="A20" s="143" t="s">
        <v>35</v>
      </c>
      <c r="B20" s="127" t="s">
        <v>25</v>
      </c>
      <c r="C20" s="124">
        <f t="shared" si="2"/>
        <v>68</v>
      </c>
      <c r="D20" s="124">
        <f t="shared" si="2"/>
        <v>66.597860000000011</v>
      </c>
      <c r="E20" s="141">
        <f t="shared" si="1"/>
        <v>0.97938029411764727</v>
      </c>
      <c r="F20" s="129">
        <v>3</v>
      </c>
      <c r="G20" s="129">
        <v>2.5459600000000009</v>
      </c>
      <c r="H20" s="129">
        <v>15</v>
      </c>
      <c r="I20" s="129">
        <v>12.593999999999994</v>
      </c>
      <c r="J20" s="129">
        <v>3</v>
      </c>
      <c r="K20" s="129">
        <f>6.528-6.223</f>
        <v>0.30499999999999972</v>
      </c>
      <c r="L20" s="142">
        <v>0</v>
      </c>
      <c r="M20" s="142">
        <v>0</v>
      </c>
      <c r="N20" s="142">
        <v>0</v>
      </c>
      <c r="O20" s="142">
        <v>0</v>
      </c>
      <c r="P20" s="142">
        <v>0</v>
      </c>
      <c r="Q20" s="142">
        <v>0</v>
      </c>
      <c r="R20" s="129">
        <v>2</v>
      </c>
      <c r="S20" s="129">
        <v>1.9927999999999999</v>
      </c>
      <c r="T20" s="129">
        <v>2</v>
      </c>
      <c r="U20" s="129">
        <v>1.161</v>
      </c>
      <c r="V20" s="142"/>
      <c r="W20" s="142">
        <f>67.5197-66.222</f>
        <v>1.2977000000000061</v>
      </c>
      <c r="X20" s="142">
        <v>2</v>
      </c>
      <c r="Y20" s="142">
        <v>1.7968000000000046</v>
      </c>
      <c r="Z20" s="129">
        <v>41</v>
      </c>
      <c r="AA20" s="129">
        <v>40.805</v>
      </c>
      <c r="AB20" s="129"/>
      <c r="AC20" s="129">
        <v>4.0995999999999997</v>
      </c>
    </row>
    <row r="21" spans="1:29" ht="41.25" thickBot="1" x14ac:dyDescent="0.35">
      <c r="A21" s="144" t="s">
        <v>36</v>
      </c>
      <c r="B21" s="145" t="s">
        <v>49</v>
      </c>
      <c r="C21" s="132">
        <f>C23+C24+C25+C26</f>
        <v>0</v>
      </c>
      <c r="D21" s="132">
        <f>D23+D24+D25+D26</f>
        <v>0</v>
      </c>
      <c r="E21" s="133" t="e">
        <f>D21/C21</f>
        <v>#DIV/0!</v>
      </c>
      <c r="F21" s="132">
        <f t="shared" ref="F21:K21" si="3">F23+F24+F25+F26</f>
        <v>0</v>
      </c>
      <c r="G21" s="132">
        <f t="shared" si="3"/>
        <v>0</v>
      </c>
      <c r="H21" s="132">
        <f t="shared" si="3"/>
        <v>0</v>
      </c>
      <c r="I21" s="132">
        <f t="shared" si="3"/>
        <v>0</v>
      </c>
      <c r="J21" s="132">
        <f t="shared" si="3"/>
        <v>0</v>
      </c>
      <c r="K21" s="55">
        <f t="shared" si="3"/>
        <v>0</v>
      </c>
      <c r="L21" s="55">
        <f t="shared" ref="L21:Q21" si="4">L23+L24+L25+L26</f>
        <v>0</v>
      </c>
      <c r="M21" s="55">
        <f t="shared" si="4"/>
        <v>0</v>
      </c>
      <c r="N21" s="55">
        <f t="shared" si="4"/>
        <v>0</v>
      </c>
      <c r="O21" s="55">
        <f t="shared" si="4"/>
        <v>0</v>
      </c>
      <c r="P21" s="55">
        <f t="shared" si="4"/>
        <v>0</v>
      </c>
      <c r="Q21" s="55">
        <f t="shared" si="4"/>
        <v>0</v>
      </c>
      <c r="R21" s="55">
        <f t="shared" ref="R21:W21" si="5">R23+R24+R25+R26</f>
        <v>0</v>
      </c>
      <c r="S21" s="55">
        <f t="shared" si="5"/>
        <v>0</v>
      </c>
      <c r="T21" s="55">
        <f t="shared" si="5"/>
        <v>0</v>
      </c>
      <c r="U21" s="55">
        <f t="shared" si="5"/>
        <v>0</v>
      </c>
      <c r="V21" s="55">
        <f t="shared" si="5"/>
        <v>0</v>
      </c>
      <c r="W21" s="55">
        <f t="shared" si="5"/>
        <v>0</v>
      </c>
      <c r="X21" s="132"/>
      <c r="Y21" s="132"/>
      <c r="Z21" s="132"/>
      <c r="AA21" s="132"/>
      <c r="AB21" s="132"/>
      <c r="AC21" s="132"/>
    </row>
    <row r="22" spans="1:29" ht="19.5" thickBot="1" x14ac:dyDescent="0.35">
      <c r="A22" s="146"/>
      <c r="B22" s="135" t="s">
        <v>13</v>
      </c>
      <c r="C22" s="138"/>
      <c r="D22" s="138"/>
      <c r="E22" s="137"/>
      <c r="F22" s="14"/>
      <c r="G22" s="14"/>
      <c r="H22" s="14"/>
      <c r="I22" s="14"/>
      <c r="J22" s="14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4"/>
      <c r="W22" s="15"/>
      <c r="X22" s="14"/>
      <c r="Y22" s="15"/>
      <c r="Z22" s="14"/>
      <c r="AA22" s="15"/>
      <c r="AB22" s="14"/>
      <c r="AC22" s="15"/>
    </row>
    <row r="23" spans="1:29" ht="19.5" thickBot="1" x14ac:dyDescent="0.35">
      <c r="A23" s="139" t="s">
        <v>37</v>
      </c>
      <c r="B23" s="140" t="s">
        <v>50</v>
      </c>
      <c r="C23" s="124">
        <f t="shared" ref="C23:D27" si="6">F23+H23+J23+L23+N23+P23+R23+T23+V23+AB23+Z23+X23</f>
        <v>0</v>
      </c>
      <c r="D23" s="124">
        <f t="shared" si="6"/>
        <v>0</v>
      </c>
      <c r="E23" s="141" t="e">
        <f t="shared" ref="E23:E49" si="7">D23/C23</f>
        <v>#DIV/0!</v>
      </c>
      <c r="F23" s="147">
        <v>0</v>
      </c>
      <c r="G23" s="147">
        <v>0</v>
      </c>
      <c r="H23" s="147">
        <v>0</v>
      </c>
      <c r="I23" s="147">
        <v>0</v>
      </c>
      <c r="J23" s="147">
        <v>0</v>
      </c>
      <c r="K23" s="147">
        <v>0</v>
      </c>
      <c r="L23" s="147">
        <v>0</v>
      </c>
      <c r="M23" s="147">
        <v>0</v>
      </c>
      <c r="N23" s="147">
        <v>0</v>
      </c>
      <c r="O23" s="147">
        <v>0</v>
      </c>
      <c r="P23" s="147">
        <v>0</v>
      </c>
      <c r="Q23" s="147">
        <v>0</v>
      </c>
      <c r="R23" s="147">
        <v>0</v>
      </c>
      <c r="S23" s="147">
        <v>0</v>
      </c>
      <c r="T23" s="147">
        <v>0</v>
      </c>
      <c r="U23" s="147">
        <v>0</v>
      </c>
      <c r="V23" s="147">
        <v>0</v>
      </c>
      <c r="W23" s="147">
        <v>0</v>
      </c>
      <c r="X23" s="147">
        <v>0</v>
      </c>
      <c r="Y23" s="147">
        <v>0</v>
      </c>
      <c r="Z23" s="147">
        <v>0</v>
      </c>
      <c r="AA23" s="147">
        <v>0</v>
      </c>
      <c r="AB23" s="147">
        <v>0</v>
      </c>
      <c r="AC23" s="147">
        <v>0</v>
      </c>
    </row>
    <row r="24" spans="1:29" ht="19.5" thickBot="1" x14ac:dyDescent="0.35">
      <c r="A24" s="139" t="s">
        <v>38</v>
      </c>
      <c r="B24" s="140" t="s">
        <v>51</v>
      </c>
      <c r="C24" s="124">
        <f t="shared" si="6"/>
        <v>0</v>
      </c>
      <c r="D24" s="124">
        <f t="shared" si="6"/>
        <v>0</v>
      </c>
      <c r="E24" s="141">
        <v>0</v>
      </c>
      <c r="F24" s="147">
        <v>0</v>
      </c>
      <c r="G24" s="147">
        <v>0</v>
      </c>
      <c r="H24" s="147">
        <v>0</v>
      </c>
      <c r="I24" s="147">
        <v>0</v>
      </c>
      <c r="J24" s="147">
        <v>0</v>
      </c>
      <c r="K24" s="147">
        <v>0</v>
      </c>
      <c r="L24" s="147">
        <v>0</v>
      </c>
      <c r="M24" s="147">
        <v>0</v>
      </c>
      <c r="N24" s="147">
        <v>0</v>
      </c>
      <c r="O24" s="147">
        <v>0</v>
      </c>
      <c r="P24" s="147">
        <v>0</v>
      </c>
      <c r="Q24" s="147">
        <v>0</v>
      </c>
      <c r="R24" s="147">
        <v>0</v>
      </c>
      <c r="S24" s="147">
        <v>0</v>
      </c>
      <c r="T24" s="147">
        <v>0</v>
      </c>
      <c r="U24" s="147">
        <v>0</v>
      </c>
      <c r="V24" s="147">
        <v>0</v>
      </c>
      <c r="W24" s="147">
        <v>0</v>
      </c>
      <c r="X24" s="147">
        <v>0</v>
      </c>
      <c r="Y24" s="147">
        <v>0</v>
      </c>
      <c r="Z24" s="147">
        <v>0</v>
      </c>
      <c r="AA24" s="147">
        <v>0</v>
      </c>
      <c r="AB24" s="147">
        <v>0</v>
      </c>
      <c r="AC24" s="147">
        <v>0</v>
      </c>
    </row>
    <row r="25" spans="1:29" ht="19.5" thickBot="1" x14ac:dyDescent="0.35">
      <c r="A25" s="139" t="s">
        <v>39</v>
      </c>
      <c r="B25" s="149" t="s">
        <v>52</v>
      </c>
      <c r="C25" s="124">
        <f t="shared" si="6"/>
        <v>0</v>
      </c>
      <c r="D25" s="124">
        <f t="shared" si="6"/>
        <v>0</v>
      </c>
      <c r="E25" s="141" t="e">
        <f t="shared" si="7"/>
        <v>#DIV/0!</v>
      </c>
      <c r="F25" s="147">
        <v>0</v>
      </c>
      <c r="G25" s="147">
        <v>0</v>
      </c>
      <c r="H25" s="147">
        <v>0</v>
      </c>
      <c r="I25" s="147">
        <v>0</v>
      </c>
      <c r="J25" s="147">
        <v>0</v>
      </c>
      <c r="K25" s="147">
        <v>0</v>
      </c>
      <c r="L25" s="147">
        <v>0</v>
      </c>
      <c r="M25" s="147">
        <v>0</v>
      </c>
      <c r="N25" s="147">
        <v>0</v>
      </c>
      <c r="O25" s="147">
        <v>0</v>
      </c>
      <c r="P25" s="147">
        <v>0</v>
      </c>
      <c r="Q25" s="147">
        <v>0</v>
      </c>
      <c r="R25" s="147">
        <v>0</v>
      </c>
      <c r="S25" s="147">
        <v>0</v>
      </c>
      <c r="T25" s="147">
        <v>0</v>
      </c>
      <c r="U25" s="147">
        <v>0</v>
      </c>
      <c r="V25" s="147">
        <v>0</v>
      </c>
      <c r="W25" s="147">
        <v>0</v>
      </c>
      <c r="X25" s="147">
        <v>0</v>
      </c>
      <c r="Y25" s="147">
        <v>0</v>
      </c>
      <c r="Z25" s="147">
        <v>0</v>
      </c>
      <c r="AA25" s="147">
        <v>0</v>
      </c>
      <c r="AB25" s="147">
        <v>0</v>
      </c>
      <c r="AC25" s="147">
        <v>0</v>
      </c>
    </row>
    <row r="26" spans="1:29" ht="19.5" thickBot="1" x14ac:dyDescent="0.35">
      <c r="A26" s="143" t="s">
        <v>40</v>
      </c>
      <c r="B26" s="150" t="s">
        <v>53</v>
      </c>
      <c r="C26" s="124">
        <f t="shared" si="6"/>
        <v>0</v>
      </c>
      <c r="D26" s="124">
        <f t="shared" si="6"/>
        <v>0</v>
      </c>
      <c r="E26" s="128" t="e">
        <f t="shared" si="7"/>
        <v>#DIV/0!</v>
      </c>
      <c r="F26" s="147">
        <v>0</v>
      </c>
      <c r="G26" s="151">
        <v>0</v>
      </c>
      <c r="H26" s="151">
        <v>0</v>
      </c>
      <c r="I26" s="151">
        <v>0</v>
      </c>
      <c r="J26" s="151">
        <v>0</v>
      </c>
      <c r="K26" s="151">
        <v>0</v>
      </c>
      <c r="L26" s="151">
        <v>0</v>
      </c>
      <c r="M26" s="151">
        <v>0</v>
      </c>
      <c r="N26" s="151">
        <v>0</v>
      </c>
      <c r="O26" s="151">
        <v>0</v>
      </c>
      <c r="P26" s="151">
        <v>0</v>
      </c>
      <c r="Q26" s="151">
        <v>0</v>
      </c>
      <c r="R26" s="151">
        <v>0</v>
      </c>
      <c r="S26" s="151">
        <v>0</v>
      </c>
      <c r="T26" s="151">
        <v>0</v>
      </c>
      <c r="U26" s="151">
        <v>0</v>
      </c>
      <c r="V26" s="151">
        <v>0</v>
      </c>
      <c r="W26" s="151">
        <v>0</v>
      </c>
      <c r="X26" s="151">
        <v>0</v>
      </c>
      <c r="Y26" s="151">
        <v>0</v>
      </c>
      <c r="Z26" s="151">
        <v>0</v>
      </c>
      <c r="AA26" s="151">
        <v>0</v>
      </c>
      <c r="AB26" s="151">
        <v>0</v>
      </c>
      <c r="AC26" s="151">
        <v>0</v>
      </c>
    </row>
    <row r="27" spans="1:29" ht="21" thickBot="1" x14ac:dyDescent="0.35">
      <c r="A27" s="144" t="s">
        <v>41</v>
      </c>
      <c r="B27" s="154" t="s">
        <v>54</v>
      </c>
      <c r="C27" s="155">
        <f t="shared" si="6"/>
        <v>0</v>
      </c>
      <c r="D27" s="155">
        <f t="shared" si="6"/>
        <v>0</v>
      </c>
      <c r="E27" s="133" t="e">
        <f t="shared" si="7"/>
        <v>#DIV/0!</v>
      </c>
      <c r="F27" s="156">
        <v>0</v>
      </c>
      <c r="G27" s="156">
        <v>0</v>
      </c>
      <c r="H27" s="156">
        <v>0</v>
      </c>
      <c r="I27" s="156">
        <v>0</v>
      </c>
      <c r="J27" s="156">
        <v>0</v>
      </c>
      <c r="K27" s="156">
        <v>0</v>
      </c>
      <c r="L27" s="156">
        <v>0</v>
      </c>
      <c r="M27" s="156">
        <v>0</v>
      </c>
      <c r="N27" s="156">
        <v>0</v>
      </c>
      <c r="O27" s="156">
        <v>0</v>
      </c>
      <c r="P27" s="156">
        <v>0</v>
      </c>
      <c r="Q27" s="156">
        <v>0</v>
      </c>
      <c r="R27" s="156">
        <v>0</v>
      </c>
      <c r="S27" s="156">
        <v>0</v>
      </c>
      <c r="T27" s="156">
        <v>0</v>
      </c>
      <c r="U27" s="156">
        <v>0</v>
      </c>
      <c r="V27" s="156">
        <v>0</v>
      </c>
      <c r="W27" s="156">
        <v>0</v>
      </c>
      <c r="X27" s="156">
        <v>0</v>
      </c>
      <c r="Y27" s="156">
        <v>0</v>
      </c>
      <c r="Z27" s="156">
        <v>0</v>
      </c>
      <c r="AA27" s="156">
        <v>0</v>
      </c>
      <c r="AB27" s="156">
        <v>0</v>
      </c>
      <c r="AC27" s="156">
        <v>0</v>
      </c>
    </row>
    <row r="28" spans="1:29" ht="21" thickBot="1" x14ac:dyDescent="0.35">
      <c r="A28" s="144" t="s">
        <v>42</v>
      </c>
      <c r="B28" s="131" t="s">
        <v>20</v>
      </c>
      <c r="C28" s="132">
        <f>C30+C31+C32+C33+C34+C35+C36</f>
        <v>580</v>
      </c>
      <c r="D28" s="132">
        <f>D30+D31+D32+D33+D34+D35+D36</f>
        <v>860.69502999999986</v>
      </c>
      <c r="E28" s="132">
        <f>D28/C28</f>
        <v>1.4839569482758619</v>
      </c>
      <c r="F28" s="156">
        <f t="shared" ref="F28:Q28" si="8">F30+F31+F32+F33+F34+F35+F36</f>
        <v>113</v>
      </c>
      <c r="G28" s="156">
        <f t="shared" si="8"/>
        <v>111.48264</v>
      </c>
      <c r="H28" s="156">
        <f t="shared" si="8"/>
        <v>1</v>
      </c>
      <c r="I28" s="156">
        <f t="shared" si="8"/>
        <v>0.6885</v>
      </c>
      <c r="J28" s="156">
        <f t="shared" si="8"/>
        <v>1</v>
      </c>
      <c r="K28" s="44">
        <f t="shared" si="8"/>
        <v>0.66900000000000004</v>
      </c>
      <c r="L28" s="44">
        <f t="shared" si="8"/>
        <v>0</v>
      </c>
      <c r="M28" s="44">
        <f t="shared" si="8"/>
        <v>0</v>
      </c>
      <c r="N28" s="44">
        <f t="shared" si="8"/>
        <v>0</v>
      </c>
      <c r="O28" s="44">
        <f t="shared" si="8"/>
        <v>0</v>
      </c>
      <c r="P28" s="44">
        <f t="shared" si="8"/>
        <v>0</v>
      </c>
      <c r="Q28" s="44">
        <f t="shared" si="8"/>
        <v>0</v>
      </c>
      <c r="R28" s="44">
        <f t="shared" ref="R28:AC28" si="9">R30+R31+R32+R33+R34+R35+R36</f>
        <v>24</v>
      </c>
      <c r="S28" s="44">
        <f t="shared" si="9"/>
        <v>22.840760000000003</v>
      </c>
      <c r="T28" s="44">
        <f t="shared" si="9"/>
        <v>25</v>
      </c>
      <c r="U28" s="44">
        <f t="shared" si="9"/>
        <v>23.289180000000002</v>
      </c>
      <c r="V28" s="44">
        <f t="shared" si="9"/>
        <v>0</v>
      </c>
      <c r="W28" s="44">
        <f t="shared" si="9"/>
        <v>10.039999999999999</v>
      </c>
      <c r="X28" s="44">
        <f t="shared" si="9"/>
        <v>35</v>
      </c>
      <c r="Y28" s="44">
        <f t="shared" si="9"/>
        <v>32.960030000000003</v>
      </c>
      <c r="Z28" s="44">
        <f t="shared" si="9"/>
        <v>307</v>
      </c>
      <c r="AA28" s="204">
        <f>AA30+AA31+AA32+AA33+AA36+AA35</f>
        <v>305.81901999999997</v>
      </c>
      <c r="AB28" s="44">
        <f t="shared" si="9"/>
        <v>74</v>
      </c>
      <c r="AC28" s="186">
        <f t="shared" si="9"/>
        <v>72.019880000000001</v>
      </c>
    </row>
    <row r="29" spans="1:29" ht="19.5" thickBot="1" x14ac:dyDescent="0.35">
      <c r="A29" s="146"/>
      <c r="B29" s="135" t="s">
        <v>56</v>
      </c>
      <c r="C29" s="138"/>
      <c r="D29" s="14"/>
      <c r="E29" s="137"/>
      <c r="F29" s="14"/>
      <c r="G29" s="14"/>
      <c r="H29" s="14"/>
      <c r="I29" s="14"/>
      <c r="J29" s="14"/>
      <c r="K29" s="15"/>
      <c r="L29" s="14"/>
      <c r="M29" s="14"/>
      <c r="N29" s="14"/>
      <c r="O29" s="14"/>
      <c r="P29" s="14"/>
      <c r="Q29" s="15"/>
      <c r="R29" s="14"/>
      <c r="S29" s="15"/>
      <c r="T29" s="14"/>
      <c r="U29" s="15"/>
      <c r="V29" s="14"/>
      <c r="W29" s="15"/>
      <c r="X29" s="15"/>
      <c r="Y29" s="15"/>
      <c r="Z29" s="15"/>
      <c r="AA29" s="15"/>
      <c r="AB29" s="15"/>
      <c r="AC29" s="15"/>
    </row>
    <row r="30" spans="1:29" ht="19.5" thickBot="1" x14ac:dyDescent="0.35">
      <c r="A30" s="139" t="s">
        <v>45</v>
      </c>
      <c r="B30" s="140" t="s">
        <v>57</v>
      </c>
      <c r="C30" s="124">
        <f>F30+H30+J30+L30+N30+P30+R30+T30+V30+AB30+Z30+X30</f>
        <v>14</v>
      </c>
      <c r="D30" s="124">
        <f>G30+I30+K30+M30+O30+Q30+S30+U30+W30+AC30+AA30+Y30</f>
        <v>13.35</v>
      </c>
      <c r="E30" s="141">
        <f>D30/C30</f>
        <v>0.95357142857142851</v>
      </c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>
        <v>14</v>
      </c>
      <c r="S30" s="142">
        <v>13.35</v>
      </c>
      <c r="T30" s="142"/>
      <c r="U30" s="142"/>
      <c r="V30" s="142"/>
      <c r="W30" s="142"/>
      <c r="X30" s="142"/>
      <c r="Y30" s="142"/>
      <c r="Z30" s="142"/>
      <c r="AA30" s="142"/>
      <c r="AB30" s="142"/>
      <c r="AC30" s="142"/>
    </row>
    <row r="31" spans="1:29" ht="19.5" thickBot="1" x14ac:dyDescent="0.35">
      <c r="A31" s="139" t="s">
        <v>46</v>
      </c>
      <c r="B31" s="149" t="s">
        <v>58</v>
      </c>
      <c r="C31" s="124">
        <f t="shared" ref="C31:D36" si="10">F31+H31+J31+L31+N31+P31+R31+T31+V31+AB31+Z31+X31</f>
        <v>26</v>
      </c>
      <c r="D31" s="124">
        <f t="shared" si="10"/>
        <v>24.742600000000003</v>
      </c>
      <c r="E31" s="141">
        <f t="shared" si="7"/>
        <v>0.95163846153846166</v>
      </c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>
        <v>9</v>
      </c>
      <c r="Y31" s="142">
        <v>8.7935999999999996</v>
      </c>
      <c r="Z31" s="142">
        <v>6</v>
      </c>
      <c r="AA31" s="142">
        <v>5.8630000000000004</v>
      </c>
      <c r="AB31" s="142">
        <v>11</v>
      </c>
      <c r="AC31" s="142">
        <v>10.086</v>
      </c>
    </row>
    <row r="32" spans="1:29" ht="19.5" thickBot="1" x14ac:dyDescent="0.35">
      <c r="A32" s="139" t="s">
        <v>55</v>
      </c>
      <c r="B32" s="149" t="s">
        <v>59</v>
      </c>
      <c r="C32" s="124">
        <f t="shared" si="10"/>
        <v>0</v>
      </c>
      <c r="D32" s="124">
        <f t="shared" si="10"/>
        <v>0</v>
      </c>
      <c r="E32" s="141" t="e">
        <f t="shared" si="7"/>
        <v>#DIV/0!</v>
      </c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>
        <v>0</v>
      </c>
      <c r="Z32" s="142"/>
      <c r="AA32" s="142">
        <v>0</v>
      </c>
      <c r="AB32" s="142"/>
      <c r="AC32" s="142">
        <v>0</v>
      </c>
    </row>
    <row r="33" spans="1:30" ht="31.5" customHeight="1" thickBot="1" x14ac:dyDescent="0.35">
      <c r="A33" s="139" t="s">
        <v>60</v>
      </c>
      <c r="B33" s="157" t="s">
        <v>61</v>
      </c>
      <c r="C33" s="124">
        <f t="shared" si="10"/>
        <v>73</v>
      </c>
      <c r="D33" s="124">
        <f t="shared" si="10"/>
        <v>79.099999999999994</v>
      </c>
      <c r="E33" s="141">
        <f t="shared" si="7"/>
        <v>1.0835616438356164</v>
      </c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>
        <v>9</v>
      </c>
      <c r="S33" s="142">
        <v>8.57</v>
      </c>
      <c r="T33" s="142">
        <v>9</v>
      </c>
      <c r="U33" s="142">
        <v>8.32</v>
      </c>
      <c r="V33" s="142"/>
      <c r="W33" s="142">
        <v>10.039999999999999</v>
      </c>
      <c r="X33" s="142">
        <v>9</v>
      </c>
      <c r="Y33" s="142">
        <v>8.06</v>
      </c>
      <c r="Z33" s="142">
        <v>20</v>
      </c>
      <c r="AA33" s="142">
        <v>19.07</v>
      </c>
      <c r="AB33" s="142">
        <v>26</v>
      </c>
      <c r="AC33" s="142">
        <v>25.04</v>
      </c>
    </row>
    <row r="34" spans="1:30" ht="31.5" customHeight="1" thickBot="1" x14ac:dyDescent="0.35">
      <c r="A34" s="139" t="s">
        <v>62</v>
      </c>
      <c r="B34" s="157" t="s">
        <v>82</v>
      </c>
      <c r="C34" s="124">
        <f t="shared" si="10"/>
        <v>69</v>
      </c>
      <c r="D34" s="124">
        <f>G34+I34+K34+M34+O34+Q34+S34+U34+W34+AC34+AA36+Y34</f>
        <v>348.79742999999996</v>
      </c>
      <c r="E34" s="141">
        <f t="shared" si="7"/>
        <v>5.0550352173913042</v>
      </c>
      <c r="F34" s="142">
        <v>62</v>
      </c>
      <c r="G34" s="142">
        <v>61.159010000000002</v>
      </c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>
        <v>7</v>
      </c>
      <c r="U34" s="142">
        <v>6.7523999999999997</v>
      </c>
      <c r="V34" s="142"/>
      <c r="W34" s="142"/>
      <c r="X34" s="142"/>
      <c r="Y34" s="142"/>
      <c r="Z34" s="142"/>
      <c r="AB34" s="142"/>
      <c r="AC34" s="142"/>
    </row>
    <row r="35" spans="1:30" ht="31.5" customHeight="1" thickBot="1" x14ac:dyDescent="0.35">
      <c r="A35" s="139" t="s">
        <v>63</v>
      </c>
      <c r="B35" s="157" t="s">
        <v>64</v>
      </c>
      <c r="C35" s="124">
        <f t="shared" si="10"/>
        <v>6</v>
      </c>
      <c r="D35" s="124">
        <f t="shared" si="10"/>
        <v>5.6879999999999997</v>
      </c>
      <c r="E35" s="141">
        <f t="shared" si="7"/>
        <v>0.94799999999999995</v>
      </c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>
        <v>6</v>
      </c>
      <c r="U35" s="142">
        <v>5.6879999999999997</v>
      </c>
      <c r="V35" s="142"/>
      <c r="W35" s="142"/>
      <c r="X35" s="142"/>
      <c r="Y35" s="142"/>
      <c r="Z35" s="142"/>
      <c r="AA35" s="142"/>
      <c r="AB35" s="142"/>
      <c r="AC35" s="142"/>
    </row>
    <row r="36" spans="1:30" ht="31.5" customHeight="1" thickBot="1" x14ac:dyDescent="0.35">
      <c r="A36" s="143" t="s">
        <v>65</v>
      </c>
      <c r="B36" s="158" t="s">
        <v>53</v>
      </c>
      <c r="C36" s="124">
        <f t="shared" si="10"/>
        <v>392</v>
      </c>
      <c r="D36" s="124">
        <f>G36+I36+K36+M36+O36+Q36+S36+U36+W36+AC36+AA36+Y36</f>
        <v>389.017</v>
      </c>
      <c r="E36" s="128">
        <f>D36/C36</f>
        <v>0.99239030612244894</v>
      </c>
      <c r="F36" s="142">
        <v>51</v>
      </c>
      <c r="G36" s="142">
        <v>50.323630000000001</v>
      </c>
      <c r="H36" s="142">
        <v>1</v>
      </c>
      <c r="I36" s="142">
        <v>0.6885</v>
      </c>
      <c r="J36" s="142">
        <v>1</v>
      </c>
      <c r="K36" s="142">
        <v>0.66900000000000004</v>
      </c>
      <c r="L36" s="142"/>
      <c r="M36" s="142"/>
      <c r="N36" s="142"/>
      <c r="O36" s="142"/>
      <c r="P36" s="142"/>
      <c r="Q36" s="142"/>
      <c r="R36" s="142">
        <v>1</v>
      </c>
      <c r="S36" s="142">
        <v>0.92076000000000002</v>
      </c>
      <c r="T36" s="142">
        <v>3</v>
      </c>
      <c r="U36" s="142">
        <v>2.5287799999999998</v>
      </c>
      <c r="V36" s="142"/>
      <c r="W36" s="142"/>
      <c r="X36" s="142">
        <v>17</v>
      </c>
      <c r="Y36" s="142">
        <f>16.10643</f>
        <v>16.10643</v>
      </c>
      <c r="Z36" s="142">
        <v>281</v>
      </c>
      <c r="AA36" s="142">
        <v>280.88601999999997</v>
      </c>
      <c r="AB36" s="142">
        <v>37</v>
      </c>
      <c r="AC36" s="142">
        <v>36.893880000000003</v>
      </c>
    </row>
    <row r="37" spans="1:30" ht="31.5" customHeight="1" thickBot="1" x14ac:dyDescent="0.35">
      <c r="A37" s="144" t="s">
        <v>43</v>
      </c>
      <c r="B37" s="154" t="s">
        <v>66</v>
      </c>
      <c r="C37" s="124">
        <f>F37+H37+J37+L37+N37+P37+R37+T37+V37+AB37+Z37+X37</f>
        <v>0</v>
      </c>
      <c r="D37" s="124">
        <f>G37+I37+K37+M37+O37+Q37+S37+U37+W37+AC37+AA37+Y37</f>
        <v>0</v>
      </c>
      <c r="E37" s="133" t="e">
        <f t="shared" si="7"/>
        <v>#DIV/0!</v>
      </c>
      <c r="F37" s="156">
        <v>0</v>
      </c>
      <c r="G37" s="156"/>
      <c r="H37" s="156"/>
      <c r="I37" s="156"/>
      <c r="J37" s="156"/>
      <c r="K37" s="44"/>
      <c r="L37" s="44"/>
      <c r="M37" s="44"/>
      <c r="N37" s="44"/>
      <c r="O37" s="44"/>
      <c r="P37" s="44"/>
      <c r="Q37" s="44"/>
      <c r="R37" s="156"/>
      <c r="S37" s="44"/>
      <c r="T37" s="156"/>
      <c r="U37" s="44"/>
      <c r="V37" s="156"/>
      <c r="W37" s="44"/>
      <c r="X37" s="156"/>
      <c r="Y37" s="44"/>
      <c r="Z37" s="156"/>
      <c r="AA37" s="44"/>
      <c r="AB37" s="156"/>
      <c r="AC37" s="44"/>
    </row>
    <row r="38" spans="1:30" ht="31.5" customHeight="1" thickBot="1" x14ac:dyDescent="0.35">
      <c r="A38" s="144" t="s">
        <v>67</v>
      </c>
      <c r="B38" s="131" t="s">
        <v>16</v>
      </c>
      <c r="C38" s="159">
        <f>C40+C41+C42+C43</f>
        <v>0</v>
      </c>
      <c r="D38" s="159">
        <f>D40+D41+D42+D43</f>
        <v>0</v>
      </c>
      <c r="E38" s="133" t="e">
        <f t="shared" si="7"/>
        <v>#DIV/0!</v>
      </c>
      <c r="F38" s="156">
        <f t="shared" ref="F38:K38" si="11">F40+F41+F42+F43</f>
        <v>0</v>
      </c>
      <c r="G38" s="156">
        <f t="shared" si="11"/>
        <v>0</v>
      </c>
      <c r="H38" s="156">
        <f t="shared" si="11"/>
        <v>0</v>
      </c>
      <c r="I38" s="156">
        <f t="shared" si="11"/>
        <v>0</v>
      </c>
      <c r="J38" s="156">
        <f t="shared" si="11"/>
        <v>0</v>
      </c>
      <c r="K38" s="44">
        <f t="shared" si="11"/>
        <v>0</v>
      </c>
      <c r="L38" s="44">
        <f t="shared" ref="L38:W38" si="12">L40+L41+L42+L43</f>
        <v>0</v>
      </c>
      <c r="M38" s="44">
        <f t="shared" si="12"/>
        <v>0</v>
      </c>
      <c r="N38" s="44">
        <f t="shared" si="12"/>
        <v>0</v>
      </c>
      <c r="O38" s="44">
        <f t="shared" si="12"/>
        <v>0</v>
      </c>
      <c r="P38" s="44">
        <f t="shared" si="12"/>
        <v>0</v>
      </c>
      <c r="Q38" s="44">
        <f t="shared" si="12"/>
        <v>0</v>
      </c>
      <c r="R38" s="44">
        <f t="shared" si="12"/>
        <v>0</v>
      </c>
      <c r="S38" s="44">
        <f t="shared" si="12"/>
        <v>0</v>
      </c>
      <c r="T38" s="44">
        <f t="shared" si="12"/>
        <v>0</v>
      </c>
      <c r="U38" s="44">
        <f t="shared" si="12"/>
        <v>0</v>
      </c>
      <c r="V38" s="44">
        <f t="shared" si="12"/>
        <v>0</v>
      </c>
      <c r="W38" s="44">
        <f t="shared" si="12"/>
        <v>0</v>
      </c>
      <c r="X38" s="44">
        <f t="shared" ref="X38:AC38" si="13">X40+X41+X42+X43</f>
        <v>0</v>
      </c>
      <c r="Y38" s="44">
        <f t="shared" si="13"/>
        <v>0</v>
      </c>
      <c r="Z38" s="44">
        <f t="shared" si="13"/>
        <v>0</v>
      </c>
      <c r="AA38" s="44">
        <f t="shared" si="13"/>
        <v>0</v>
      </c>
      <c r="AB38" s="44">
        <f t="shared" si="13"/>
        <v>0</v>
      </c>
      <c r="AC38" s="44">
        <f t="shared" si="13"/>
        <v>0</v>
      </c>
    </row>
    <row r="39" spans="1:30" ht="31.5" customHeight="1" thickBot="1" x14ac:dyDescent="0.35">
      <c r="A39" s="146"/>
      <c r="B39" s="135" t="s">
        <v>13</v>
      </c>
      <c r="C39" s="136"/>
      <c r="D39" s="13"/>
      <c r="E39" s="137"/>
      <c r="F39" s="160"/>
      <c r="G39" s="160"/>
      <c r="H39" s="160"/>
      <c r="I39" s="160"/>
      <c r="J39" s="160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</row>
    <row r="40" spans="1:30" ht="31.5" customHeight="1" thickBot="1" x14ac:dyDescent="0.35">
      <c r="A40" s="139" t="s">
        <v>68</v>
      </c>
      <c r="B40" s="140" t="s">
        <v>17</v>
      </c>
      <c r="C40" s="124">
        <f t="shared" ref="C40:D44" si="14">F40+H40+J40+L40+N40+P40+R40+T40+V40+AB40+Z40+X40</f>
        <v>0</v>
      </c>
      <c r="D40" s="124">
        <f t="shared" si="14"/>
        <v>0</v>
      </c>
      <c r="E40" s="141" t="e">
        <f t="shared" si="7"/>
        <v>#DIV/0!</v>
      </c>
      <c r="F40" s="148">
        <v>0</v>
      </c>
      <c r="G40" s="148">
        <v>0</v>
      </c>
      <c r="H40" s="148">
        <v>0</v>
      </c>
      <c r="I40" s="148">
        <v>0</v>
      </c>
      <c r="J40" s="148">
        <v>0</v>
      </c>
      <c r="K40" s="148">
        <v>0</v>
      </c>
      <c r="L40" s="148">
        <v>0</v>
      </c>
      <c r="M40" s="148">
        <v>0</v>
      </c>
      <c r="N40" s="148">
        <v>0</v>
      </c>
      <c r="O40" s="148">
        <v>0</v>
      </c>
      <c r="P40" s="148">
        <v>0</v>
      </c>
      <c r="Q40" s="148">
        <v>0</v>
      </c>
      <c r="R40" s="148">
        <v>0</v>
      </c>
      <c r="S40" s="148">
        <v>0</v>
      </c>
      <c r="T40" s="148">
        <v>0</v>
      </c>
      <c r="U40" s="148">
        <v>0</v>
      </c>
      <c r="V40" s="148">
        <v>0</v>
      </c>
      <c r="W40" s="148">
        <v>0</v>
      </c>
      <c r="X40" s="148">
        <v>0</v>
      </c>
      <c r="Y40" s="148">
        <v>0</v>
      </c>
      <c r="Z40" s="148">
        <v>0</v>
      </c>
      <c r="AA40" s="148">
        <v>0</v>
      </c>
      <c r="AB40" s="148">
        <v>0</v>
      </c>
      <c r="AC40" s="148">
        <v>0</v>
      </c>
    </row>
    <row r="41" spans="1:30" ht="31.5" customHeight="1" thickBot="1" x14ac:dyDescent="0.35">
      <c r="A41" s="139" t="s">
        <v>69</v>
      </c>
      <c r="B41" s="140" t="s">
        <v>18</v>
      </c>
      <c r="C41" s="124">
        <f t="shared" si="14"/>
        <v>0</v>
      </c>
      <c r="D41" s="124">
        <f t="shared" si="14"/>
        <v>0</v>
      </c>
      <c r="E41" s="141" t="e">
        <f t="shared" si="7"/>
        <v>#DIV/0!</v>
      </c>
      <c r="F41" s="148">
        <v>0</v>
      </c>
      <c r="G41" s="148">
        <v>0</v>
      </c>
      <c r="H41" s="148">
        <v>0</v>
      </c>
      <c r="I41" s="148">
        <v>0</v>
      </c>
      <c r="J41" s="148">
        <v>0</v>
      </c>
      <c r="K41" s="148">
        <v>0</v>
      </c>
      <c r="L41" s="148">
        <v>0</v>
      </c>
      <c r="M41" s="148">
        <v>0</v>
      </c>
      <c r="N41" s="148">
        <v>0</v>
      </c>
      <c r="O41" s="148">
        <v>0</v>
      </c>
      <c r="P41" s="148">
        <v>0</v>
      </c>
      <c r="Q41" s="148">
        <v>0</v>
      </c>
      <c r="R41" s="148">
        <v>0</v>
      </c>
      <c r="S41" s="148">
        <v>0</v>
      </c>
      <c r="T41" s="148">
        <v>0</v>
      </c>
      <c r="U41" s="148">
        <v>0</v>
      </c>
      <c r="V41" s="148">
        <v>0</v>
      </c>
      <c r="W41" s="148">
        <v>0</v>
      </c>
      <c r="X41" s="148">
        <v>0</v>
      </c>
      <c r="Y41" s="148">
        <v>0</v>
      </c>
      <c r="Z41" s="148">
        <v>0</v>
      </c>
      <c r="AA41" s="148">
        <v>0</v>
      </c>
      <c r="AB41" s="148">
        <v>0</v>
      </c>
      <c r="AC41" s="148">
        <v>0</v>
      </c>
      <c r="AD41" s="2"/>
    </row>
    <row r="42" spans="1:30" ht="31.5" customHeight="1" thickBot="1" x14ac:dyDescent="0.35">
      <c r="A42" s="139" t="s">
        <v>70</v>
      </c>
      <c r="B42" s="140" t="s">
        <v>19</v>
      </c>
      <c r="C42" s="124">
        <f t="shared" si="14"/>
        <v>0</v>
      </c>
      <c r="D42" s="124">
        <f t="shared" si="14"/>
        <v>0</v>
      </c>
      <c r="E42" s="141" t="e">
        <f t="shared" si="7"/>
        <v>#DIV/0!</v>
      </c>
      <c r="F42" s="148">
        <v>0</v>
      </c>
      <c r="G42" s="148">
        <v>0</v>
      </c>
      <c r="H42" s="148">
        <v>0</v>
      </c>
      <c r="I42" s="148">
        <v>0</v>
      </c>
      <c r="J42" s="148">
        <v>0</v>
      </c>
      <c r="K42" s="148">
        <v>0</v>
      </c>
      <c r="L42" s="148">
        <v>0</v>
      </c>
      <c r="M42" s="148">
        <v>0</v>
      </c>
      <c r="N42" s="148">
        <v>0</v>
      </c>
      <c r="O42" s="148">
        <v>0</v>
      </c>
      <c r="P42" s="148">
        <v>0</v>
      </c>
      <c r="Q42" s="148">
        <v>0</v>
      </c>
      <c r="R42" s="148">
        <v>0</v>
      </c>
      <c r="S42" s="148">
        <v>0</v>
      </c>
      <c r="T42" s="148">
        <v>0</v>
      </c>
      <c r="U42" s="148">
        <v>0</v>
      </c>
      <c r="V42" s="148">
        <v>0</v>
      </c>
      <c r="W42" s="148">
        <v>0</v>
      </c>
      <c r="X42" s="148">
        <v>0</v>
      </c>
      <c r="Y42" s="148">
        <v>0</v>
      </c>
      <c r="Z42" s="148">
        <v>0</v>
      </c>
      <c r="AA42" s="148">
        <v>0</v>
      </c>
      <c r="AB42" s="148">
        <v>0</v>
      </c>
      <c r="AC42" s="148">
        <v>0</v>
      </c>
      <c r="AD42" s="2"/>
    </row>
    <row r="43" spans="1:30" ht="31.5" customHeight="1" thickBot="1" x14ac:dyDescent="0.35">
      <c r="A43" s="143" t="s">
        <v>71</v>
      </c>
      <c r="B43" s="127" t="s">
        <v>27</v>
      </c>
      <c r="C43" s="124">
        <f t="shared" si="14"/>
        <v>0</v>
      </c>
      <c r="D43" s="124">
        <f t="shared" si="14"/>
        <v>0</v>
      </c>
      <c r="E43" s="128" t="e">
        <f t="shared" si="7"/>
        <v>#DIV/0!</v>
      </c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2"/>
    </row>
    <row r="44" spans="1:30" ht="68.25" customHeight="1" thickBot="1" x14ac:dyDescent="0.35">
      <c r="A44" s="144" t="s">
        <v>72</v>
      </c>
      <c r="B44" s="131" t="s">
        <v>73</v>
      </c>
      <c r="C44" s="155">
        <f t="shared" si="14"/>
        <v>0</v>
      </c>
      <c r="D44" s="155">
        <f t="shared" si="14"/>
        <v>0</v>
      </c>
      <c r="E44" s="161">
        <v>0</v>
      </c>
      <c r="F44" s="156">
        <v>0</v>
      </c>
      <c r="G44" s="156">
        <v>0</v>
      </c>
      <c r="H44" s="156">
        <v>0</v>
      </c>
      <c r="I44" s="156">
        <v>0</v>
      </c>
      <c r="J44" s="156">
        <v>0</v>
      </c>
      <c r="K44" s="44">
        <v>0</v>
      </c>
      <c r="L44" s="156">
        <v>0</v>
      </c>
      <c r="M44" s="156">
        <v>0</v>
      </c>
      <c r="N44" s="44">
        <v>0</v>
      </c>
      <c r="O44" s="156">
        <v>0</v>
      </c>
      <c r="P44" s="156">
        <v>0</v>
      </c>
      <c r="Q44" s="44">
        <v>0</v>
      </c>
      <c r="R44" s="156">
        <v>0</v>
      </c>
      <c r="S44" s="156">
        <v>0</v>
      </c>
      <c r="T44" s="44">
        <v>0</v>
      </c>
      <c r="U44" s="156">
        <v>0</v>
      </c>
      <c r="V44" s="156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2"/>
    </row>
    <row r="45" spans="1:30" ht="33.75" customHeight="1" thickBot="1" x14ac:dyDescent="0.35">
      <c r="A45" s="144" t="s">
        <v>74</v>
      </c>
      <c r="B45" s="131" t="s">
        <v>77</v>
      </c>
      <c r="C45" s="159">
        <f>C47+C48</f>
        <v>0</v>
      </c>
      <c r="D45" s="159">
        <f>D47+D48</f>
        <v>0</v>
      </c>
      <c r="E45" s="161" t="e">
        <f t="shared" si="7"/>
        <v>#DIV/0!</v>
      </c>
      <c r="F45" s="156">
        <f t="shared" ref="F45:K45" si="15">F47+F48</f>
        <v>0</v>
      </c>
      <c r="G45" s="156">
        <f t="shared" si="15"/>
        <v>0</v>
      </c>
      <c r="H45" s="156">
        <f t="shared" si="15"/>
        <v>0</v>
      </c>
      <c r="I45" s="156">
        <f t="shared" si="15"/>
        <v>0</v>
      </c>
      <c r="J45" s="156">
        <f t="shared" si="15"/>
        <v>0</v>
      </c>
      <c r="K45" s="44">
        <f t="shared" si="15"/>
        <v>0</v>
      </c>
      <c r="L45" s="44">
        <f t="shared" ref="L45:W45" si="16">L47+L48</f>
        <v>0</v>
      </c>
      <c r="M45" s="44">
        <f t="shared" si="16"/>
        <v>0</v>
      </c>
      <c r="N45" s="44">
        <f t="shared" si="16"/>
        <v>0</v>
      </c>
      <c r="O45" s="44">
        <f t="shared" si="16"/>
        <v>0</v>
      </c>
      <c r="P45" s="44">
        <f t="shared" si="16"/>
        <v>0</v>
      </c>
      <c r="Q45" s="44">
        <f t="shared" si="16"/>
        <v>0</v>
      </c>
      <c r="R45" s="44">
        <f t="shared" si="16"/>
        <v>0</v>
      </c>
      <c r="S45" s="44">
        <f t="shared" si="16"/>
        <v>0</v>
      </c>
      <c r="T45" s="44">
        <f t="shared" si="16"/>
        <v>0</v>
      </c>
      <c r="U45" s="44">
        <f t="shared" si="16"/>
        <v>0</v>
      </c>
      <c r="V45" s="44">
        <f t="shared" si="16"/>
        <v>0</v>
      </c>
      <c r="W45" s="44">
        <f t="shared" si="16"/>
        <v>0</v>
      </c>
      <c r="X45" s="44">
        <f t="shared" ref="X45:AC45" si="17">X47+X48</f>
        <v>0</v>
      </c>
      <c r="Y45" s="44">
        <f t="shared" si="17"/>
        <v>0</v>
      </c>
      <c r="Z45" s="44">
        <f t="shared" si="17"/>
        <v>0</v>
      </c>
      <c r="AA45" s="44">
        <f t="shared" si="17"/>
        <v>0</v>
      </c>
      <c r="AB45" s="44">
        <f t="shared" si="17"/>
        <v>0</v>
      </c>
      <c r="AC45" s="44">
        <f t="shared" si="17"/>
        <v>0</v>
      </c>
      <c r="AD45" s="2"/>
    </row>
    <row r="46" spans="1:30" ht="25.15" customHeight="1" thickBot="1" x14ac:dyDescent="0.35">
      <c r="A46" s="146"/>
      <c r="B46" s="135" t="s">
        <v>13</v>
      </c>
      <c r="C46" s="162"/>
      <c r="D46" s="13"/>
      <c r="E46" s="137"/>
      <c r="F46" s="160"/>
      <c r="G46" s="160"/>
      <c r="H46" s="160"/>
      <c r="I46" s="160"/>
      <c r="J46" s="160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2"/>
    </row>
    <row r="47" spans="1:30" ht="31.5" customHeight="1" thickBot="1" x14ac:dyDescent="0.35">
      <c r="A47" s="139" t="s">
        <v>75</v>
      </c>
      <c r="B47" s="140" t="s">
        <v>78</v>
      </c>
      <c r="C47" s="124">
        <f t="shared" ref="C47:D50" si="18">F47+H47+J47+L47+N47+P47+R47+T47+V47+AB47+Z47+X47</f>
        <v>0</v>
      </c>
      <c r="D47" s="124">
        <f t="shared" si="18"/>
        <v>0</v>
      </c>
      <c r="E47" s="163" t="e">
        <f t="shared" si="7"/>
        <v>#DIV/0!</v>
      </c>
      <c r="F47" s="148">
        <v>0</v>
      </c>
      <c r="G47" s="148">
        <v>0</v>
      </c>
      <c r="H47" s="148">
        <v>0</v>
      </c>
      <c r="I47" s="148">
        <v>0</v>
      </c>
      <c r="J47" s="148">
        <v>0</v>
      </c>
      <c r="K47" s="148">
        <v>0</v>
      </c>
      <c r="L47" s="148">
        <v>0</v>
      </c>
      <c r="M47" s="148">
        <v>0</v>
      </c>
      <c r="N47" s="148">
        <v>0</v>
      </c>
      <c r="O47" s="148">
        <v>0</v>
      </c>
      <c r="P47" s="148">
        <v>0</v>
      </c>
      <c r="Q47" s="148">
        <v>0</v>
      </c>
      <c r="R47" s="148">
        <v>0</v>
      </c>
      <c r="S47" s="148">
        <v>0</v>
      </c>
      <c r="T47" s="148">
        <v>0</v>
      </c>
      <c r="U47" s="148">
        <v>0</v>
      </c>
      <c r="V47" s="148">
        <v>0</v>
      </c>
      <c r="W47" s="148">
        <v>0</v>
      </c>
      <c r="X47" s="148">
        <v>0</v>
      </c>
      <c r="Y47" s="148">
        <v>0</v>
      </c>
      <c r="Z47" s="148">
        <v>0</v>
      </c>
      <c r="AA47" s="148">
        <v>0</v>
      </c>
      <c r="AB47" s="148">
        <v>0</v>
      </c>
      <c r="AC47" s="148">
        <v>0</v>
      </c>
      <c r="AD47" s="2"/>
    </row>
    <row r="48" spans="1:30" ht="27" customHeight="1" thickBot="1" x14ac:dyDescent="0.35">
      <c r="A48" s="143" t="s">
        <v>76</v>
      </c>
      <c r="B48" s="127" t="s">
        <v>79</v>
      </c>
      <c r="C48" s="124">
        <f t="shared" si="18"/>
        <v>0</v>
      </c>
      <c r="D48" s="124">
        <f t="shared" si="18"/>
        <v>0</v>
      </c>
      <c r="E48" s="164" t="e">
        <f>D48/C48</f>
        <v>#DIV/0!</v>
      </c>
      <c r="F48" s="153">
        <v>0</v>
      </c>
      <c r="G48" s="153">
        <v>0</v>
      </c>
      <c r="H48" s="153">
        <v>0</v>
      </c>
      <c r="I48" s="153">
        <v>0</v>
      </c>
      <c r="J48" s="153">
        <v>0</v>
      </c>
      <c r="K48" s="153">
        <v>0</v>
      </c>
      <c r="L48" s="153">
        <v>0</v>
      </c>
      <c r="M48" s="153">
        <v>0</v>
      </c>
      <c r="N48" s="153">
        <v>0</v>
      </c>
      <c r="O48" s="153">
        <v>0</v>
      </c>
      <c r="P48" s="153">
        <v>0</v>
      </c>
      <c r="Q48" s="153">
        <v>0</v>
      </c>
      <c r="R48" s="153">
        <v>0</v>
      </c>
      <c r="S48" s="153">
        <v>0</v>
      </c>
      <c r="T48" s="153">
        <v>0</v>
      </c>
      <c r="U48" s="153">
        <v>0</v>
      </c>
      <c r="V48" s="153">
        <v>0</v>
      </c>
      <c r="W48" s="153">
        <v>0</v>
      </c>
      <c r="X48" s="153">
        <v>0</v>
      </c>
      <c r="Y48" s="153">
        <v>0</v>
      </c>
      <c r="Z48" s="153">
        <v>0</v>
      </c>
      <c r="AA48" s="153">
        <v>0</v>
      </c>
      <c r="AB48" s="153">
        <v>0</v>
      </c>
      <c r="AC48" s="153">
        <v>0</v>
      </c>
      <c r="AD48" s="2"/>
    </row>
    <row r="49" spans="1:30" ht="29.25" customHeight="1" thickBot="1" x14ac:dyDescent="0.35">
      <c r="A49" s="144" t="s">
        <v>80</v>
      </c>
      <c r="B49" s="131" t="s">
        <v>81</v>
      </c>
      <c r="C49" s="155">
        <f t="shared" si="18"/>
        <v>231</v>
      </c>
      <c r="D49" s="155">
        <f t="shared" si="18"/>
        <v>230.36410000000001</v>
      </c>
      <c r="E49" s="161">
        <f t="shared" si="7"/>
        <v>0.99724718614718622</v>
      </c>
      <c r="F49" s="156">
        <v>63</v>
      </c>
      <c r="G49" s="156">
        <v>62.773000000000003</v>
      </c>
      <c r="H49" s="156">
        <v>93</v>
      </c>
      <c r="I49" s="156">
        <v>92.574399999999997</v>
      </c>
      <c r="J49" s="156">
        <v>75</v>
      </c>
      <c r="K49" s="156">
        <v>75.0167</v>
      </c>
      <c r="L49" s="156">
        <v>0</v>
      </c>
      <c r="M49" s="156">
        <v>0</v>
      </c>
      <c r="N49" s="156">
        <v>0</v>
      </c>
      <c r="O49" s="156">
        <v>0</v>
      </c>
      <c r="P49" s="156">
        <v>0</v>
      </c>
      <c r="Q49" s="156">
        <v>0</v>
      </c>
      <c r="R49" s="156">
        <v>0</v>
      </c>
      <c r="S49" s="156">
        <v>0</v>
      </c>
      <c r="T49" s="156">
        <v>0</v>
      </c>
      <c r="U49" s="156">
        <v>0</v>
      </c>
      <c r="V49" s="156">
        <v>0</v>
      </c>
      <c r="W49" s="156">
        <v>0</v>
      </c>
      <c r="X49" s="156">
        <v>0</v>
      </c>
      <c r="Y49" s="156">
        <v>0</v>
      </c>
      <c r="Z49" s="156">
        <v>0</v>
      </c>
      <c r="AA49" s="156">
        <v>0</v>
      </c>
      <c r="AB49" s="156">
        <v>0</v>
      </c>
      <c r="AC49" s="156">
        <v>0</v>
      </c>
      <c r="AD49" s="2"/>
    </row>
    <row r="50" spans="1:30" ht="27" customHeight="1" thickBot="1" x14ac:dyDescent="0.35">
      <c r="A50" s="144" t="s">
        <v>90</v>
      </c>
      <c r="B50" s="131" t="s">
        <v>91</v>
      </c>
      <c r="C50" s="155">
        <f t="shared" si="18"/>
        <v>182</v>
      </c>
      <c r="D50" s="155">
        <f t="shared" si="18"/>
        <v>181.8494</v>
      </c>
      <c r="E50" s="161">
        <f>D50/C50</f>
        <v>0.99917252747252749</v>
      </c>
      <c r="F50" s="156">
        <f>F51+F52+F53</f>
        <v>0</v>
      </c>
      <c r="G50" s="156">
        <f t="shared" ref="G50:AC50" si="19">G51+G52+G53</f>
        <v>0</v>
      </c>
      <c r="H50" s="156">
        <f t="shared" si="19"/>
        <v>0</v>
      </c>
      <c r="I50" s="156">
        <f t="shared" si="19"/>
        <v>0</v>
      </c>
      <c r="J50" s="156">
        <f t="shared" si="19"/>
        <v>0</v>
      </c>
      <c r="K50" s="156">
        <f t="shared" si="19"/>
        <v>0</v>
      </c>
      <c r="L50" s="156">
        <f t="shared" si="19"/>
        <v>0</v>
      </c>
      <c r="M50" s="156">
        <f t="shared" si="19"/>
        <v>0</v>
      </c>
      <c r="N50" s="156">
        <f t="shared" si="19"/>
        <v>0</v>
      </c>
      <c r="O50" s="156">
        <f t="shared" si="19"/>
        <v>0</v>
      </c>
      <c r="P50" s="156">
        <f t="shared" si="19"/>
        <v>0</v>
      </c>
      <c r="Q50" s="156">
        <f t="shared" si="19"/>
        <v>0</v>
      </c>
      <c r="R50" s="156">
        <f t="shared" si="19"/>
        <v>0</v>
      </c>
      <c r="S50" s="156">
        <f t="shared" si="19"/>
        <v>0</v>
      </c>
      <c r="T50" s="156">
        <f t="shared" si="19"/>
        <v>0</v>
      </c>
      <c r="U50" s="156">
        <f t="shared" si="19"/>
        <v>0</v>
      </c>
      <c r="V50" s="156">
        <f t="shared" si="19"/>
        <v>0</v>
      </c>
      <c r="W50" s="156">
        <f t="shared" si="19"/>
        <v>0</v>
      </c>
      <c r="X50" s="156">
        <f t="shared" si="19"/>
        <v>0</v>
      </c>
      <c r="Y50" s="156">
        <f t="shared" si="19"/>
        <v>0</v>
      </c>
      <c r="Z50" s="156">
        <f t="shared" si="19"/>
        <v>50</v>
      </c>
      <c r="AA50" s="156">
        <f t="shared" si="19"/>
        <v>49.949399999999997</v>
      </c>
      <c r="AB50" s="156">
        <f t="shared" si="19"/>
        <v>132</v>
      </c>
      <c r="AC50" s="156">
        <f t="shared" si="19"/>
        <v>131.9</v>
      </c>
      <c r="AD50" s="2"/>
    </row>
    <row r="51" spans="1:30" ht="27" customHeight="1" thickBot="1" x14ac:dyDescent="0.35">
      <c r="A51" s="144"/>
      <c r="B51" s="131" t="s">
        <v>116</v>
      </c>
      <c r="C51" s="205"/>
      <c r="D51" s="205"/>
      <c r="E51" s="161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206"/>
      <c r="Y51" s="206"/>
      <c r="Z51" s="206">
        <v>50</v>
      </c>
      <c r="AA51" s="206">
        <v>49.949399999999997</v>
      </c>
      <c r="AB51" s="206"/>
      <c r="AC51" s="206"/>
      <c r="AD51" s="2"/>
    </row>
    <row r="52" spans="1:30" ht="27" customHeight="1" thickBot="1" x14ac:dyDescent="0.35">
      <c r="A52" s="144"/>
      <c r="B52" s="131" t="s">
        <v>115</v>
      </c>
      <c r="C52" s="205"/>
      <c r="D52" s="205"/>
      <c r="E52" s="161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206"/>
      <c r="Y52" s="206"/>
      <c r="Z52" s="206"/>
      <c r="AA52" s="206"/>
      <c r="AB52" s="206">
        <v>75</v>
      </c>
      <c r="AC52" s="206">
        <v>75</v>
      </c>
      <c r="AD52" s="2"/>
    </row>
    <row r="53" spans="1:30" ht="27" customHeight="1" thickBot="1" x14ac:dyDescent="0.35">
      <c r="A53" s="144"/>
      <c r="B53" s="131" t="s">
        <v>114</v>
      </c>
      <c r="C53" s="205"/>
      <c r="D53" s="205"/>
      <c r="E53" s="161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206"/>
      <c r="Y53" s="206"/>
      <c r="Z53" s="206"/>
      <c r="AA53" s="206"/>
      <c r="AB53" s="206">
        <v>57</v>
      </c>
      <c r="AC53" s="206">
        <v>56.9</v>
      </c>
      <c r="AD53" s="2"/>
    </row>
    <row r="54" spans="1:30" ht="27.75" customHeight="1" thickBot="1" x14ac:dyDescent="0.35">
      <c r="A54" s="165"/>
      <c r="B54" s="166" t="s">
        <v>8</v>
      </c>
      <c r="C54" s="167">
        <f>C9+C10+C11+C21+C27+C28+C37+C38+C44+C45+C49+C50</f>
        <v>1628.3</v>
      </c>
      <c r="D54" s="167">
        <f>D9+D10+D11+D21+D27+D28+D37+D38+D44+D45+D49+D50</f>
        <v>1886.8284699999999</v>
      </c>
      <c r="E54" s="168">
        <f>D54/C54</f>
        <v>1.1587720137566788</v>
      </c>
      <c r="F54" s="167">
        <f t="shared" ref="F54:AC54" si="20">F9+F10+F11+F21+F27+F28+F37+F38+F44+F45+F49+F50</f>
        <v>213</v>
      </c>
      <c r="G54" s="167">
        <f t="shared" si="20"/>
        <v>209.6857</v>
      </c>
      <c r="H54" s="167">
        <f t="shared" si="20"/>
        <v>154</v>
      </c>
      <c r="I54" s="167">
        <f t="shared" si="20"/>
        <v>145.53379999999999</v>
      </c>
      <c r="J54" s="167">
        <f t="shared" si="20"/>
        <v>88.5</v>
      </c>
      <c r="K54" s="167">
        <f t="shared" si="20"/>
        <v>82.213700000000003</v>
      </c>
      <c r="L54" s="167">
        <f t="shared" si="20"/>
        <v>0</v>
      </c>
      <c r="M54" s="167">
        <f t="shared" si="20"/>
        <v>0</v>
      </c>
      <c r="N54" s="167">
        <f t="shared" si="20"/>
        <v>0</v>
      </c>
      <c r="O54" s="167">
        <f t="shared" si="20"/>
        <v>0</v>
      </c>
      <c r="P54" s="167">
        <f t="shared" si="20"/>
        <v>0</v>
      </c>
      <c r="Q54" s="167">
        <f t="shared" si="20"/>
        <v>0</v>
      </c>
      <c r="R54" s="167">
        <f t="shared" si="20"/>
        <v>41</v>
      </c>
      <c r="S54" s="167">
        <f t="shared" si="20"/>
        <v>38.568660000000001</v>
      </c>
      <c r="T54" s="167">
        <f t="shared" si="20"/>
        <v>29</v>
      </c>
      <c r="U54" s="167">
        <f t="shared" si="20"/>
        <v>25.74718</v>
      </c>
      <c r="V54" s="167">
        <f t="shared" si="20"/>
        <v>66.3</v>
      </c>
      <c r="W54" s="167">
        <f t="shared" si="20"/>
        <v>77.559400000000011</v>
      </c>
      <c r="X54" s="167">
        <f t="shared" si="20"/>
        <v>107</v>
      </c>
      <c r="Y54" s="167">
        <f t="shared" si="20"/>
        <v>99.508960000000016</v>
      </c>
      <c r="Z54" s="167">
        <f t="shared" si="20"/>
        <v>519.5</v>
      </c>
      <c r="AA54" s="167">
        <f t="shared" si="20"/>
        <v>517.67641999999989</v>
      </c>
      <c r="AB54" s="167">
        <f t="shared" si="20"/>
        <v>410</v>
      </c>
      <c r="AC54" s="167">
        <f t="shared" si="20"/>
        <v>409.44862999999998</v>
      </c>
      <c r="AD54" s="2"/>
    </row>
    <row r="55" spans="1:30" ht="33.75" customHeight="1" x14ac:dyDescent="0.3">
      <c r="A55" s="5"/>
      <c r="B55" s="11" t="s">
        <v>84</v>
      </c>
      <c r="C55" s="169"/>
      <c r="D55" s="170" t="s">
        <v>83</v>
      </c>
      <c r="E55" s="12"/>
      <c r="F55" s="11"/>
      <c r="G55" s="11" t="s">
        <v>99</v>
      </c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2"/>
    </row>
    <row r="56" spans="1:30" ht="35.25" customHeight="1" x14ac:dyDescent="0.3">
      <c r="A56" s="5"/>
      <c r="B56" s="1" t="s">
        <v>95</v>
      </c>
      <c r="C56" s="3"/>
      <c r="D56" s="3"/>
      <c r="E56" s="171" t="s">
        <v>44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2"/>
    </row>
  </sheetData>
  <mergeCells count="19">
    <mergeCell ref="A2:K2"/>
    <mergeCell ref="A3:K3"/>
    <mergeCell ref="A4:K4"/>
    <mergeCell ref="A6:A8"/>
    <mergeCell ref="B6:B8"/>
    <mergeCell ref="C6:E7"/>
    <mergeCell ref="F6:Q6"/>
    <mergeCell ref="F7:G7"/>
    <mergeCell ref="H7:I7"/>
    <mergeCell ref="J7:K7"/>
    <mergeCell ref="X7:Y7"/>
    <mergeCell ref="Z7:AA7"/>
    <mergeCell ref="AB7:AC7"/>
    <mergeCell ref="L7:M7"/>
    <mergeCell ref="N7:O7"/>
    <mergeCell ref="P7:Q7"/>
    <mergeCell ref="R7:S7"/>
    <mergeCell ref="T7:U7"/>
    <mergeCell ref="V7:W7"/>
  </mergeCells>
  <pageMargins left="0.39370078740157483" right="0.39370078740157483" top="0.39370078740157483" bottom="0.39370078740157483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 2022 нсзу</vt:lpstr>
      <vt:lpstr>2022 бюдж </vt:lpstr>
      <vt:lpstr>2022 оренда</vt:lpstr>
      <vt:lpstr>' 2022 нсзу'!Область_печати</vt:lpstr>
      <vt:lpstr>'2022 бюдж '!Область_печати</vt:lpstr>
      <vt:lpstr>'2022 оренда'!Область_печати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Бондарчук</dc:creator>
  <cp:lastModifiedBy>Biostar</cp:lastModifiedBy>
  <cp:lastPrinted>2022-07-19T12:13:56Z</cp:lastPrinted>
  <dcterms:created xsi:type="dcterms:W3CDTF">2016-03-28T07:13:45Z</dcterms:created>
  <dcterms:modified xsi:type="dcterms:W3CDTF">2023-01-16T06:08:16Z</dcterms:modified>
</cp:coreProperties>
</file>