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350" yWindow="-210" windowWidth="12720" windowHeight="10380"/>
  </bookViews>
  <sheets>
    <sheet name="дод.1" sheetId="13" r:id="rId1"/>
  </sheets>
  <definedNames>
    <definedName name="_xlnm.Print_Titles" localSheetId="0">дод.1!$11:$12</definedName>
    <definedName name="_xlnm.Print_Area" localSheetId="0">дод.1!$A$1:$F$178</definedName>
  </definedNames>
  <calcPr calcId="125725" fullCalcOnLoad="1"/>
</workbook>
</file>

<file path=xl/calcChain.xml><?xml version="1.0" encoding="utf-8"?>
<calcChain xmlns="http://schemas.openxmlformats.org/spreadsheetml/2006/main">
  <c r="D128" i="13"/>
  <c r="D34"/>
  <c r="D18"/>
  <c r="C18" s="1"/>
  <c r="D166"/>
  <c r="C166" s="1"/>
  <c r="D121"/>
  <c r="D120" s="1"/>
  <c r="D17"/>
  <c r="D88"/>
  <c r="D87" s="1"/>
  <c r="D82"/>
  <c r="D77"/>
  <c r="D76"/>
  <c r="D75"/>
  <c r="C70"/>
  <c r="D69"/>
  <c r="C69" s="1"/>
  <c r="D68"/>
  <c r="D66" s="1"/>
  <c r="C66" s="1"/>
  <c r="D64"/>
  <c r="D63"/>
  <c r="D62" s="1"/>
  <c r="D54"/>
  <c r="D53"/>
  <c r="D51"/>
  <c r="D50"/>
  <c r="D44"/>
  <c r="D40"/>
  <c r="C40"/>
  <c r="D39"/>
  <c r="D38"/>
  <c r="D33"/>
  <c r="C33"/>
  <c r="D31"/>
  <c r="D29"/>
  <c r="D28" s="1"/>
  <c r="C21"/>
  <c r="D20"/>
  <c r="D19"/>
  <c r="D114"/>
  <c r="E114"/>
  <c r="C168"/>
  <c r="C169"/>
  <c r="C115"/>
  <c r="D157"/>
  <c r="D155" s="1"/>
  <c r="C155" s="1"/>
  <c r="E102"/>
  <c r="E98"/>
  <c r="E97" s="1"/>
  <c r="E90"/>
  <c r="E58"/>
  <c r="C58"/>
  <c r="D55"/>
  <c r="D42"/>
  <c r="D41"/>
  <c r="G41" s="1"/>
  <c r="C128"/>
  <c r="D127"/>
  <c r="D126" s="1"/>
  <c r="D71"/>
  <c r="D23"/>
  <c r="D22" s="1"/>
  <c r="C22" s="1"/>
  <c r="F164"/>
  <c r="E164"/>
  <c r="E155"/>
  <c r="E126" s="1"/>
  <c r="E110" s="1"/>
  <c r="E109" s="1"/>
  <c r="F155"/>
  <c r="G155"/>
  <c r="H155"/>
  <c r="C167"/>
  <c r="D164"/>
  <c r="C164" s="1"/>
  <c r="D129"/>
  <c r="C163"/>
  <c r="C162"/>
  <c r="C161"/>
  <c r="D159"/>
  <c r="C105"/>
  <c r="C104" s="1"/>
  <c r="C103" s="1"/>
  <c r="E104"/>
  <c r="E103"/>
  <c r="F103" s="1"/>
  <c r="C102"/>
  <c r="C98" s="1"/>
  <c r="C97" s="1"/>
  <c r="G45"/>
  <c r="G37"/>
  <c r="C131"/>
  <c r="C34"/>
  <c r="D111"/>
  <c r="E93"/>
  <c r="E92" s="1"/>
  <c r="E106"/>
  <c r="D93"/>
  <c r="C93"/>
  <c r="C92" s="1"/>
  <c r="C95"/>
  <c r="C175"/>
  <c r="C117"/>
  <c r="C170"/>
  <c r="D139"/>
  <c r="C139"/>
  <c r="C143"/>
  <c r="C144"/>
  <c r="C142"/>
  <c r="C23"/>
  <c r="C154"/>
  <c r="F126"/>
  <c r="F110" s="1"/>
  <c r="F109" s="1"/>
  <c r="C158"/>
  <c r="C138"/>
  <c r="C140"/>
  <c r="C141"/>
  <c r="C145"/>
  <c r="D146"/>
  <c r="C146" s="1"/>
  <c r="C147"/>
  <c r="C148"/>
  <c r="C149"/>
  <c r="D150"/>
  <c r="C150"/>
  <c r="C151"/>
  <c r="C152"/>
  <c r="C153"/>
  <c r="C137"/>
  <c r="C135"/>
  <c r="D30"/>
  <c r="C30" s="1"/>
  <c r="D81"/>
  <c r="D79"/>
  <c r="C37"/>
  <c r="C38"/>
  <c r="C39"/>
  <c r="C41"/>
  <c r="C42"/>
  <c r="C43"/>
  <c r="C44"/>
  <c r="C45"/>
  <c r="C46"/>
  <c r="C48"/>
  <c r="C50"/>
  <c r="C51"/>
  <c r="C53"/>
  <c r="C54"/>
  <c r="C55"/>
  <c r="C19"/>
  <c r="F85"/>
  <c r="F61" s="1"/>
  <c r="D101"/>
  <c r="C101" s="1"/>
  <c r="C174"/>
  <c r="C172"/>
  <c r="C118"/>
  <c r="C129"/>
  <c r="C132"/>
  <c r="C173"/>
  <c r="D99"/>
  <c r="C99" s="1"/>
  <c r="C76"/>
  <c r="C134"/>
  <c r="C119"/>
  <c r="C113"/>
  <c r="C20"/>
  <c r="C26"/>
  <c r="C29"/>
  <c r="C31"/>
  <c r="D52"/>
  <c r="H52" s="1"/>
  <c r="D49"/>
  <c r="C49" s="1"/>
  <c r="C83"/>
  <c r="C78"/>
  <c r="C65"/>
  <c r="D25"/>
  <c r="D24"/>
  <c r="C24" s="1"/>
  <c r="C74"/>
  <c r="C73" s="1"/>
  <c r="C72" s="1"/>
  <c r="C125"/>
  <c r="F102"/>
  <c r="F98"/>
  <c r="F97" s="1"/>
  <c r="F108" s="1"/>
  <c r="F176" s="1"/>
  <c r="C77"/>
  <c r="C71"/>
  <c r="C124"/>
  <c r="D57"/>
  <c r="C112"/>
  <c r="E87"/>
  <c r="E85"/>
  <c r="C80"/>
  <c r="C79"/>
  <c r="C84"/>
  <c r="C67"/>
  <c r="C90"/>
  <c r="C89"/>
  <c r="C88"/>
  <c r="C86"/>
  <c r="C91"/>
  <c r="C100"/>
  <c r="C96"/>
  <c r="C94"/>
  <c r="C59"/>
  <c r="C60"/>
  <c r="F105"/>
  <c r="C107"/>
  <c r="C75"/>
  <c r="C82"/>
  <c r="C81"/>
  <c r="C116"/>
  <c r="D47"/>
  <c r="C47" s="1"/>
  <c r="C35" s="1"/>
  <c r="C17"/>
  <c r="C121"/>
  <c r="C25"/>
  <c r="C106"/>
  <c r="C114"/>
  <c r="C159"/>
  <c r="C111"/>
  <c r="C64"/>
  <c r="C63"/>
  <c r="C62" s="1"/>
  <c r="D56"/>
  <c r="C157"/>
  <c r="D73"/>
  <c r="D72"/>
  <c r="D36"/>
  <c r="D35"/>
  <c r="C36"/>
  <c r="C52"/>
  <c r="F104"/>
  <c r="E57"/>
  <c r="D32"/>
  <c r="C32" s="1"/>
  <c r="E56"/>
  <c r="E14" s="1"/>
  <c r="C57"/>
  <c r="C56" s="1"/>
  <c r="C28" l="1"/>
  <c r="D27"/>
  <c r="C27" s="1"/>
  <c r="D85"/>
  <c r="D61" s="1"/>
  <c r="C87"/>
  <c r="C120"/>
  <c r="D110"/>
  <c r="E108"/>
  <c r="E176" s="1"/>
  <c r="C85"/>
  <c r="C61" s="1"/>
  <c r="E61"/>
  <c r="C126"/>
  <c r="D98"/>
  <c r="D97" s="1"/>
  <c r="C68"/>
  <c r="C127"/>
  <c r="D16"/>
  <c r="C16" l="1"/>
  <c r="C15" s="1"/>
  <c r="C14" s="1"/>
  <c r="D15"/>
  <c r="D14" s="1"/>
  <c r="D108" s="1"/>
  <c r="D109"/>
  <c r="C109" s="1"/>
  <c r="C110"/>
  <c r="D176" l="1"/>
  <c r="C176" s="1"/>
  <c r="C108"/>
</calcChain>
</file>

<file path=xl/sharedStrings.xml><?xml version="1.0" encoding="utf-8"?>
<sst xmlns="http://schemas.openxmlformats.org/spreadsheetml/2006/main" count="172" uniqueCount="162">
  <si>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</si>
  <si>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</si>
  <si>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</si>
  <si>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</si>
  <si>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</si>
  <si>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</si>
  <si>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</si>
  <si>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</si>
  <si>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</si>
  <si>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</si>
  <si>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</si>
  <si>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</si>
  <si>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</si>
  <si>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</si>
  <si>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</si>
  <si>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</si>
  <si>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</si>
  <si>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</si>
  <si>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</si>
  <si>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</si>
  <si>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 та фінансових установ комунальної власності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</si>
  <si>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</si>
  <si>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</si>
  <si>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</si>
  <si>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</si>
  <si>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</si>
  <si>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</si>
  <si>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</si>
  <si>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</si>
  <si>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</si>
  <si>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</si>
  <si>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Екологічний податок</t>
  </si>
  <si>
    <t>Збір за  місця паркування транспортних засобів</t>
  </si>
  <si>
    <t>Збір за  місця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</si>
  <si>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</si>
  <si>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</si>
  <si>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 xml:space="preserve">Єдиний податок </t>
  </si>
  <si>
    <t>Єдиний податок  з юридичних осіб</t>
  </si>
  <si>
    <t>Єдиний податок  з фізичних осіб</t>
  </si>
  <si>
    <t>Туристичний збір, сплачений фізичними  особами</t>
  </si>
  <si>
    <t xml:space="preserve">Інші надходження 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</si>
  <si>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</si>
  <si>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</si>
  <si>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</si>
  <si>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</si>
  <si>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</si>
  <si>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</si>
  <si>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Освітня субвенція з державного бюджету місцевим бюджетам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</si>
  <si>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</si>
  <si>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</si>
  <si>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Інші надходження</t>
  </si>
  <si>
    <t>Доходи від операцій з капіталом</t>
  </si>
  <si>
    <t>Додаток  1</t>
  </si>
  <si>
    <t xml:space="preserve">Інші надходження до фондів охорони навколишнього природного середовища </t>
  </si>
  <si>
    <t>Кошти від продажу землі і нематеріальних активів</t>
  </si>
  <si>
    <t>Кошти від продажу землі</t>
  </si>
  <si>
    <t>Плата за надання адміністративних послуг</t>
  </si>
  <si>
    <t>Плата за надання інших адміністративних послуг</t>
  </si>
  <si>
    <t>Адміністративні штрафи та інші санкції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</si>
  <si>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</si>
  <si>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</si>
  <si>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</si>
  <si>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громадоюв порядку спадкування чи дарування, безхазяйного майна, знахідок, а також валютних цінностей і грошових коштів, власники яких невідомі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</si>
  <si>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цінностіі грошові кошти, власники яких невідомі </t>
  </si>
  <si>
    <t xml:space="preserve">Надходження коштів від Державного фонду дорогоцінних металів і дорогоцінного каміння </t>
  </si>
  <si>
    <t>Частина чистого  прибутку (доходу) комунальних унітарних підприємств та їх об'єднань, що вилучається до відповідного місцевого бюджету</t>
  </si>
  <si>
    <t>Кошти  від відчуження майна, що належить Автономній Республіці Крим та майна, що перебуває в комунальній власності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</si>
  <si>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</si>
  <si>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Плата за розміщення тимчасово вільних коштів місцевих бюджетів </t>
  </si>
  <si>
    <t>Адміністративний збір за державну реєстрацію речових прав на нерухоме майно та їх обтяжень</t>
  </si>
  <si>
    <t>в тому числі:</t>
  </si>
  <si>
    <t>Пальне</t>
  </si>
  <si>
    <t>Субвенції з місцевих бюджетів іншим місцевим бюджетам</t>
  </si>
  <si>
    <t>Інші субвенції з місцевого бюджету</t>
  </si>
  <si>
    <t>Дотації з державного бюджету місцевим бюджетам</t>
  </si>
  <si>
    <t>Державне мито, пов`язане з видачею та оформленням закордонних паспортів (посвідок) та паспортів громадян України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</si>
  <si>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</si>
  <si>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Субвенції з державного бюджету місцевим бюджетам</t>
  </si>
  <si>
    <t>Інші дотації з місцевого бюджету</t>
  </si>
  <si>
    <t>Дотації з місцевих бюджетів іншим місцевим бюджетам</t>
  </si>
  <si>
    <t>Акцизний податок з вироблених в Україні підакцизних товарів (продукції)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</si>
  <si>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</si>
  <si>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Надходження від скидів забруднюючих речовин 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</si>
  <si>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</si>
  <si>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Транспортний податок з юридичних осіб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</si>
  <si>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</si>
  <si>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</si>
  <si>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</si>
  <si>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Усього</t>
  </si>
  <si>
    <t>усього</t>
  </si>
  <si>
    <t>Усього доходів (без урахування міжбюджетних трансфертів)</t>
  </si>
  <si>
    <t>Разом доходів</t>
  </si>
  <si>
    <t>(грн)</t>
  </si>
  <si>
    <t>Субвенція з місцевого бюджету на здійснення переданих видатків у сфері освіти за рахунок коштів освітньої субвенції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</si>
  <si>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</si>
  <si>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Рентна плата та плата за використання інших природних ресурсів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</si>
  <si>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</si>
  <si>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</si>
  <si>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 
Державне мито, не віднесене до інших категорій</t>
  </si>
  <si>
    <t>(код бюджету)</t>
  </si>
  <si>
    <t>на інклюзивно - ресурсні центри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</si>
  <si>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</si>
  <si>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дотація  з  бюджету Межиріцької сільської об'єднаної територіальної громади  на придбання дезінфекційних засобів, медикаментів, захисного одягу, засобів органів дихання та засобів медичного призначення</t>
  </si>
  <si>
    <t>на закупівлю україномовних дидактичних матеріалів для закладів загальної середньої освіти з навчанням мовами національних меншин
(видатки споживання)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</si>
  <si>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</si>
  <si>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з них:</t>
  </si>
  <si>
    <t>на підготовку і проведення місцевих виборів</t>
  </si>
  <si>
    <t>на 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</si>
  <si>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>Частина чистого  прибутку (доходу) державних або комунальних унітарних підприємств та їх об'єднань, що вилучається до відповідного  бюджету, та  дивіденди (дохід), нараховані на акції (частки) господарських товариств,  у статутних капіталах яких є державна або комунальна власність</t>
  </si>
  <si>
    <t xml:space="preserve">Акцизний податок з ввезених на митну територію України підакцизних товарів (продукції) </t>
  </si>
  <si>
    <t>видатки споживання</t>
  </si>
  <si>
    <t>видатки розвитку</t>
  </si>
  <si>
    <t xml:space="preserve"> дотація  з  бюджету Межиріцької сільської територіальної громади  на фінансування послуг з комплексної психолого-педагогічної оцінки розвитку дітей Межиріцької сільської  територіальної громади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</si>
  <si>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в доріг комунальної власності у населених пунктах</t>
  </si>
  <si>
    <t>Надходження від орендної плати за користування майновим комплексом та іншим майном, що перебуває в комунальній власності</t>
  </si>
  <si>
    <t>на закупівлю засобів навчання та обладнання для навчальних кабінетів початкової школи (видатки розвитку)</t>
  </si>
  <si>
    <t>на закупівлю комп’ютерного та мультимедійного обладнання, пристосувань для навчальних кабінетів,  засобів навчання, у тому числі навчально-методичної та навчальної літератури, зошитів з друкованою основою, у тому числі їх електронних версій та з аудіосупроводом, для закладів загальної середньої освіти, що є учасниками всеукраїнського інноваційного освітнього проекту за темою “Розроблення і впровадження навчально-методичного забезпечення для закладів загальної середньої освіти в умовах реалізації Державного стандарту базової середньої освіти”  (видатки розвитку)</t>
  </si>
  <si>
    <t>на проведення супервізії (видатки споживання)</t>
  </si>
  <si>
    <t>на підвищення кваліфікації вчителів, які забезпечують здобуття учнями 5-11(12) класів загальної  середньої освіти (видатки споживання)</t>
  </si>
  <si>
    <t>на підвищення кваліфікації вчителів, асистентів вчителів у закладах післядипломної педагогічної освіти комунальної форми власності кваліфікації вчителів, асистентів вчителів у закладах післядипломної педагогічної освіти комунальної форми власності (видатки споживання)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</si>
  <si>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</si>
  <si>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 оснащення кабінетів інклюзивно - ресурсних центрів (видатки розвитку)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</si>
  <si>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</si>
  <si>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Надходження бюджетних установ від реалізації в установленому порядку майна (крім нерухомого майна)</t>
  </si>
  <si>
    <t>Базова дотація</t>
  </si>
  <si>
    <t>у тому числі бюджет розвитку</t>
  </si>
  <si>
    <t>х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</si>
  <si>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</si>
  <si>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</si>
  <si>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 xml:space="preserve">від               </t>
  </si>
  <si>
    <t xml:space="preserve">№  </t>
  </si>
  <si>
    <t>Акцизний податок з реалізації суб'єктами господарювання 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</si>
  <si>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Найменування згідно з Класифікацією 
доходів бюджету</t>
  </si>
  <si>
    <t>Акцизний податок з реалізації виробниками та 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оподатковуються згідно з підпунктом 213.1.14 пункту 213.1 статті 213 Податкового кодексу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</si>
  <si>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</si>
  <si>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0458400000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</si>
  <si>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</si>
  <si>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 xml:space="preserve">      з них </t>
  </si>
  <si>
    <t xml:space="preserve">субвенція з бюджету Троїцької сільської територіальної громади  </t>
  </si>
  <si>
    <t xml:space="preserve"> -  на оновлення матеріально - технічної бази КНП "Павлоградська міська лікарня №1" ПМР (для пологового та гінекологічного відділень) </t>
  </si>
  <si>
    <t xml:space="preserve"> - на проведення капітального ремонту КНП "Павлоградська лікарня інтенсивного лікування" ПМР (травматологічного відділення головного корпусу стаціонару)</t>
  </si>
  <si>
    <t xml:space="preserve">субвенція з бюджету Новопавлівської сільської територіальної громади на оновлення матеріально - технічної бази КНП "Павлоградська лікарня інтенсивного лікування" ПМР </t>
  </si>
  <si>
    <t>Доходи
бюджету Павлоградської міської територіальної громади на 2023 рік</t>
  </si>
  <si>
    <t>субвенція з обласного бюджету на виконання доручень виборців депутатами обласної ради у 2023 році</t>
  </si>
  <si>
    <t>Рентна плата за користування надрами загальнодержавного значення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</si>
  <si>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</si>
  <si>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</si>
  <si>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 xml:space="preserve">субвенція з бюджету Богданівської сільської територіальної громади </t>
  </si>
  <si>
    <t xml:space="preserve"> - для Центру соціальної підтримки дітей "Моя родина" ПМР (на відшкодуваня вартості надання послуг соціального обслуговування дітей)</t>
  </si>
  <si>
    <t xml:space="preserve"> -  для КНП "Павлоградська лікарня інтенсивного лікування" ПМР (співфінансування, на капітальний ремонт травмотологічного відділення головного корпусу стаціонару)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</si>
  <si>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</si>
  <si>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</si>
  <si>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субвенція з бюджету Тернівської міської територіальної громади для Центру соціальної підтримки дітей "Моя родина" ПМР </t>
  </si>
  <si>
    <t>Субвенція з державного бюджету місцевим бюджетам на реалізацію проектів в рамках Програми з відновлення України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</si>
  <si>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</si>
  <si>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Субвенція з державного бюджету місцевим бюджетам на реалізацію проектів (об'єктів, заходів), спрямованих на ліквідацію наслідків збройної агресії</t>
  </si>
  <si>
    <t>Податок на доходи фізичних осіб із доходів спеціалістів резидента Дія Сіті</t>
  </si>
  <si>
    <t>Плата за встановлення земельного сервітуту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</si>
  <si>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</si>
  <si>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до рішення  виконавчого комітету  </t>
  </si>
  <si>
    <t>В.о.начальника фінансового управління</t>
  </si>
  <si>
    <t xml:space="preserve"> Наталя Бондарчук</t>
  </si>
</sst>
</file>

<file path=xl/styles.xml><?xml version="1.0" encoding="utf-8"?>
<styleSheet xmlns="http://schemas.openxmlformats.org/spreadsheetml/2006/main">
  <numFmts count="1">
    <numFmt numFmtId="208" formatCode="#,##0.0"/>
  </numFmts>
  <fonts count="36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b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2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9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8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93">
    <xf numFmtId="0" fontId="0" fillId="0" borderId="0" xfId="0"/>
    <xf numFmtId="0" fontId="24" fillId="0" borderId="0" xfId="0" applyNumberFormat="1" applyFont="1" applyFill="1" applyAlignment="1" applyProtection="1"/>
    <xf numFmtId="0" fontId="24" fillId="0" borderId="0" xfId="0" applyFont="1" applyFill="1"/>
    <xf numFmtId="0" fontId="24" fillId="0" borderId="0" xfId="0" applyNumberFormat="1" applyFont="1" applyFill="1" applyBorder="1" applyAlignment="1" applyProtection="1"/>
    <xf numFmtId="0" fontId="25" fillId="0" borderId="0" xfId="0" applyNumberFormat="1" applyFont="1" applyFill="1" applyAlignment="1" applyProtection="1"/>
    <xf numFmtId="0" fontId="25" fillId="0" borderId="0" xfId="0" applyFont="1" applyFill="1"/>
    <xf numFmtId="0" fontId="27" fillId="0" borderId="0" xfId="0" applyNumberFormat="1" applyFont="1" applyFill="1" applyAlignment="1" applyProtection="1"/>
    <xf numFmtId="0" fontId="24" fillId="0" borderId="0" xfId="0" applyNumberFormat="1" applyFont="1" applyFill="1" applyAlignment="1" applyProtection="1">
      <alignment vertical="top"/>
    </xf>
    <xf numFmtId="0" fontId="24" fillId="0" borderId="0" xfId="0" applyFont="1" applyFill="1" applyAlignment="1">
      <alignment vertical="top"/>
    </xf>
    <xf numFmtId="0" fontId="29" fillId="0" borderId="0" xfId="0" applyNumberFormat="1" applyFont="1" applyFill="1" applyAlignment="1" applyProtection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7" fillId="0" borderId="0" xfId="0" applyNumberFormat="1" applyFont="1" applyFill="1" applyAlignment="1" applyProtection="1">
      <alignment wrapText="1"/>
    </xf>
    <xf numFmtId="0" fontId="17" fillId="0" borderId="0" xfId="0" applyFont="1" applyFill="1" applyAlignment="1">
      <alignment wrapText="1"/>
    </xf>
    <xf numFmtId="0" fontId="17" fillId="0" borderId="0" xfId="0" applyNumberFormat="1" applyFont="1" applyFill="1" applyAlignment="1" applyProtection="1">
      <alignment vertical="center" wrapText="1"/>
    </xf>
    <xf numFmtId="0" fontId="29" fillId="0" borderId="0" xfId="0" applyNumberFormat="1" applyFont="1" applyFill="1" applyAlignment="1" applyProtection="1">
      <alignment vertical="center" wrapText="1"/>
    </xf>
    <xf numFmtId="0" fontId="29" fillId="0" borderId="0" xfId="0" applyNumberFormat="1" applyFont="1" applyFill="1" applyAlignment="1" applyProtection="1">
      <alignment wrapText="1"/>
    </xf>
    <xf numFmtId="0" fontId="29" fillId="0" borderId="0" xfId="0" applyFont="1" applyFill="1" applyAlignment="1">
      <alignment wrapText="1"/>
    </xf>
    <xf numFmtId="208" fontId="29" fillId="0" borderId="0" xfId="0" applyNumberFormat="1" applyFont="1" applyFill="1" applyAlignment="1" applyProtection="1">
      <alignment wrapText="1"/>
    </xf>
    <xf numFmtId="3" fontId="29" fillId="0" borderId="0" xfId="0" applyNumberFormat="1" applyFont="1" applyFill="1" applyAlignment="1" applyProtection="1">
      <alignment wrapText="1"/>
    </xf>
    <xf numFmtId="0" fontId="29" fillId="0" borderId="0" xfId="0" applyNumberFormat="1" applyFont="1" applyFill="1" applyAlignment="1" applyProtection="1">
      <alignment horizontal="center" wrapText="1"/>
    </xf>
    <xf numFmtId="0" fontId="29" fillId="0" borderId="0" xfId="0" applyFont="1" applyFill="1" applyAlignment="1">
      <alignment horizontal="center" wrapText="1"/>
    </xf>
    <xf numFmtId="0" fontId="31" fillId="0" borderId="0" xfId="29" applyFont="1" applyAlignment="1" applyProtection="1"/>
    <xf numFmtId="0" fontId="29" fillId="0" borderId="0" xfId="0" applyFont="1"/>
    <xf numFmtId="0" fontId="17" fillId="0" borderId="0" xfId="0" applyFont="1"/>
    <xf numFmtId="0" fontId="29" fillId="0" borderId="0" xfId="0" applyNumberFormat="1" applyFont="1" applyFill="1" applyBorder="1" applyAlignment="1" applyProtection="1">
      <alignment horizontal="center" vertical="center" wrapText="1"/>
    </xf>
    <xf numFmtId="3" fontId="29" fillId="0" borderId="0" xfId="0" applyNumberFormat="1" applyFont="1"/>
    <xf numFmtId="0" fontId="24" fillId="24" borderId="0" xfId="0" applyNumberFormat="1" applyFont="1" applyFill="1" applyBorder="1" applyAlignment="1" applyProtection="1"/>
    <xf numFmtId="0" fontId="23" fillId="24" borderId="0" xfId="0" applyNumberFormat="1" applyFont="1" applyFill="1" applyBorder="1" applyAlignment="1" applyProtection="1">
      <alignment vertical="center"/>
    </xf>
    <xf numFmtId="0" fontId="29" fillId="24" borderId="7" xfId="0" applyFont="1" applyFill="1" applyBorder="1" applyAlignment="1">
      <alignment vertical="top" wrapText="1" shrinkToFit="1"/>
    </xf>
    <xf numFmtId="0" fontId="29" fillId="24" borderId="7" xfId="0" applyNumberFormat="1" applyFont="1" applyFill="1" applyBorder="1" applyAlignment="1" applyProtection="1">
      <alignment vertical="top" wrapText="1" shrinkToFit="1"/>
    </xf>
    <xf numFmtId="0" fontId="29" fillId="24" borderId="7" xfId="0" applyFont="1" applyFill="1" applyBorder="1" applyAlignment="1">
      <alignment horizontal="left" vertical="top" wrapText="1" shrinkToFit="1"/>
    </xf>
    <xf numFmtId="0" fontId="24" fillId="24" borderId="0" xfId="0" applyNumberFormat="1" applyFont="1" applyFill="1" applyAlignment="1" applyProtection="1"/>
    <xf numFmtId="3" fontId="29" fillId="0" borderId="0" xfId="0" applyNumberFormat="1" applyFont="1" applyFill="1" applyAlignment="1" applyProtection="1">
      <alignment horizont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top" shrinkToFit="1"/>
    </xf>
    <xf numFmtId="0" fontId="0" fillId="0" borderId="0" xfId="0" applyAlignment="1">
      <alignment horizontal="left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30" fillId="0" borderId="7" xfId="0" applyNumberFormat="1" applyFont="1" applyBorder="1" applyAlignment="1">
      <alignment vertical="top" wrapText="1" shrinkToFit="1"/>
    </xf>
    <xf numFmtId="0" fontId="29" fillId="0" borderId="7" xfId="0" applyNumberFormat="1" applyFont="1" applyFill="1" applyBorder="1" applyAlignment="1" applyProtection="1">
      <alignment horizontal="center" vertical="top" wrapText="1"/>
    </xf>
    <xf numFmtId="1" fontId="29" fillId="0" borderId="7" xfId="0" applyNumberFormat="1" applyFont="1" applyFill="1" applyBorder="1" applyAlignment="1" applyProtection="1">
      <alignment horizontal="center" vertical="top" wrapText="1"/>
    </xf>
    <xf numFmtId="0" fontId="29" fillId="0" borderId="7" xfId="0" applyFont="1" applyFill="1" applyBorder="1" applyAlignment="1">
      <alignment horizontal="center" vertical="top" wrapText="1"/>
    </xf>
    <xf numFmtId="0" fontId="30" fillId="0" borderId="7" xfId="0" applyFont="1" applyBorder="1" applyAlignment="1">
      <alignment vertical="top" wrapText="1" shrinkToFit="1"/>
    </xf>
    <xf numFmtId="0" fontId="30" fillId="0" borderId="7" xfId="0" applyFont="1" applyBorder="1" applyAlignment="1">
      <alignment vertical="center" wrapText="1" shrinkToFit="1"/>
    </xf>
    <xf numFmtId="0" fontId="30" fillId="0" borderId="7" xfId="0" applyFont="1" applyBorder="1" applyAlignment="1">
      <alignment horizontal="left" vertical="center" wrapText="1" shrinkToFit="1"/>
    </xf>
    <xf numFmtId="0" fontId="29" fillId="24" borderId="7" xfId="0" applyNumberFormat="1" applyFont="1" applyFill="1" applyBorder="1" applyAlignment="1" applyProtection="1">
      <alignment horizontal="center" vertical="top" wrapText="1"/>
    </xf>
    <xf numFmtId="0" fontId="17" fillId="24" borderId="7" xfId="0" applyFont="1" applyFill="1" applyBorder="1" applyAlignment="1">
      <alignment horizontal="left" vertical="center" wrapText="1" shrinkToFit="1"/>
    </xf>
    <xf numFmtId="0" fontId="29" fillId="0" borderId="7" xfId="0" applyFont="1" applyFill="1" applyBorder="1" applyAlignment="1">
      <alignment horizontal="left" vertical="top" wrapText="1"/>
    </xf>
    <xf numFmtId="0" fontId="29" fillId="0" borderId="0" xfId="0" applyFont="1" applyFill="1"/>
    <xf numFmtId="0" fontId="26" fillId="0" borderId="0" xfId="0" applyFont="1" applyFill="1" applyAlignment="1">
      <alignment vertical="top"/>
    </xf>
    <xf numFmtId="0" fontId="29" fillId="0" borderId="7" xfId="0" applyFont="1" applyFill="1" applyBorder="1" applyAlignment="1">
      <alignment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9" fillId="24" borderId="7" xfId="0" applyFont="1" applyFill="1" applyBorder="1" applyAlignment="1">
      <alignment vertical="top" wrapText="1"/>
    </xf>
    <xf numFmtId="3" fontId="29" fillId="24" borderId="7" xfId="0" applyNumberFormat="1" applyFont="1" applyFill="1" applyBorder="1" applyAlignment="1">
      <alignment horizontal="center" vertical="top" wrapText="1"/>
    </xf>
    <xf numFmtId="0" fontId="29" fillId="24" borderId="7" xfId="0" applyNumberFormat="1" applyFont="1" applyFill="1" applyBorder="1" applyAlignment="1" applyProtection="1">
      <alignment horizontal="center" vertical="center" wrapText="1"/>
    </xf>
    <xf numFmtId="0" fontId="28" fillId="24" borderId="0" xfId="0" applyNumberFormat="1" applyFont="1" applyFill="1" applyBorder="1" applyAlignment="1" applyProtection="1"/>
    <xf numFmtId="0" fontId="29" fillId="24" borderId="0" xfId="0" applyNumberFormat="1" applyFont="1" applyFill="1" applyBorder="1" applyAlignment="1" applyProtection="1"/>
    <xf numFmtId="0" fontId="27" fillId="24" borderId="0" xfId="0" applyNumberFormat="1" applyFont="1" applyFill="1" applyBorder="1" applyAlignment="1" applyProtection="1"/>
    <xf numFmtId="0" fontId="32" fillId="24" borderId="0" xfId="0" applyNumberFormat="1" applyFont="1" applyFill="1" applyBorder="1" applyAlignment="1" applyProtection="1">
      <alignment horizontal="center" vertical="center" wrapText="1"/>
    </xf>
    <xf numFmtId="0" fontId="32" fillId="24" borderId="0" xfId="0" applyNumberFormat="1" applyFont="1" applyFill="1" applyBorder="1" applyAlignment="1" applyProtection="1">
      <alignment horizontal="center" vertical="center"/>
    </xf>
    <xf numFmtId="0" fontId="33" fillId="24" borderId="0" xfId="0" applyNumberFormat="1" applyFont="1" applyFill="1" applyBorder="1" applyAlignment="1" applyProtection="1">
      <alignment horizontal="right" vertical="center"/>
    </xf>
    <xf numFmtId="0" fontId="1" fillId="24" borderId="7" xfId="0" applyNumberFormat="1" applyFont="1" applyFill="1" applyBorder="1" applyAlignment="1" applyProtection="1">
      <alignment horizontal="center" vertical="center" wrapText="1"/>
    </xf>
    <xf numFmtId="3" fontId="29" fillId="24" borderId="7" xfId="0" applyNumberFormat="1" applyFont="1" applyFill="1" applyBorder="1" applyAlignment="1" applyProtection="1">
      <alignment horizontal="center" vertical="top" wrapText="1"/>
    </xf>
    <xf numFmtId="3" fontId="30" fillId="24" borderId="7" xfId="0" applyNumberFormat="1" applyFont="1" applyFill="1" applyBorder="1" applyAlignment="1">
      <alignment horizontal="center" vertical="top" wrapText="1"/>
    </xf>
    <xf numFmtId="4" fontId="29" fillId="24" borderId="7" xfId="0" applyNumberFormat="1" applyFont="1" applyFill="1" applyBorder="1" applyAlignment="1" applyProtection="1">
      <alignment horizontal="center" vertical="top" wrapText="1"/>
    </xf>
    <xf numFmtId="3" fontId="17" fillId="24" borderId="7" xfId="0" applyNumberFormat="1" applyFont="1" applyFill="1" applyBorder="1" applyAlignment="1" applyProtection="1">
      <alignment horizontal="center" vertical="center" wrapText="1"/>
    </xf>
    <xf numFmtId="3" fontId="17" fillId="24" borderId="0" xfId="0" applyNumberFormat="1" applyFont="1" applyFill="1" applyBorder="1" applyAlignment="1" applyProtection="1">
      <alignment horizontal="center" vertical="center" wrapText="1"/>
    </xf>
    <xf numFmtId="3" fontId="24" fillId="24" borderId="0" xfId="0" applyNumberFormat="1" applyFont="1" applyFill="1" applyAlignment="1" applyProtection="1"/>
    <xf numFmtId="0" fontId="26" fillId="24" borderId="0" xfId="0" applyNumberFormat="1" applyFont="1" applyFill="1" applyAlignment="1" applyProtection="1"/>
    <xf numFmtId="0" fontId="25" fillId="24" borderId="0" xfId="0" applyNumberFormat="1" applyFont="1" applyFill="1" applyAlignment="1" applyProtection="1"/>
    <xf numFmtId="0" fontId="17" fillId="0" borderId="7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vertical="top"/>
    </xf>
    <xf numFmtId="0" fontId="28" fillId="24" borderId="7" xfId="0" applyNumberFormat="1" applyFont="1" applyFill="1" applyBorder="1" applyAlignment="1" applyProtection="1">
      <alignment horizontal="center" vertical="center" wrapText="1"/>
    </xf>
    <xf numFmtId="3" fontId="17" fillId="0" borderId="0" xfId="0" applyNumberFormat="1" applyFont="1" applyFill="1" applyAlignment="1" applyProtection="1">
      <alignment wrapText="1"/>
    </xf>
    <xf numFmtId="4" fontId="29" fillId="24" borderId="7" xfId="0" applyNumberFormat="1" applyFont="1" applyFill="1" applyBorder="1" applyAlignment="1">
      <alignment horizontal="center" vertical="top" wrapText="1"/>
    </xf>
    <xf numFmtId="3" fontId="29" fillId="24" borderId="7" xfId="0" applyNumberFormat="1" applyFont="1" applyFill="1" applyBorder="1" applyAlignment="1" applyProtection="1">
      <alignment horizontal="center" vertical="top"/>
    </xf>
    <xf numFmtId="0" fontId="29" fillId="24" borderId="0" xfId="0" applyNumberFormat="1" applyFont="1" applyFill="1" applyAlignment="1" applyProtection="1">
      <alignment wrapText="1"/>
    </xf>
    <xf numFmtId="0" fontId="29" fillId="24" borderId="0" xfId="0" applyFont="1" applyFill="1"/>
    <xf numFmtId="0" fontId="29" fillId="24" borderId="0" xfId="0" applyFont="1" applyFill="1" applyAlignment="1">
      <alignment wrapText="1"/>
    </xf>
    <xf numFmtId="0" fontId="35" fillId="0" borderId="0" xfId="0" applyFont="1" applyFill="1" applyAlignment="1">
      <alignment horizontal="left" vertical="center"/>
    </xf>
    <xf numFmtId="0" fontId="35" fillId="24" borderId="0" xfId="0" applyFont="1" applyFill="1" applyAlignment="1">
      <alignment horizontal="justify" vertical="center"/>
    </xf>
    <xf numFmtId="0" fontId="25" fillId="24" borderId="0" xfId="0" applyNumberFormat="1" applyFont="1" applyFill="1" applyBorder="1" applyAlignment="1" applyProtection="1"/>
    <xf numFmtId="0" fontId="17" fillId="0" borderId="0" xfId="0" applyFont="1" applyFill="1" applyBorder="1" applyAlignment="1">
      <alignment horizontal="left" vertical="center" wrapText="1"/>
    </xf>
    <xf numFmtId="4" fontId="17" fillId="24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Border="1" applyAlignment="1">
      <alignment horizontal="center" vertical="top" wrapText="1" shrinkToFit="1"/>
    </xf>
    <xf numFmtId="0" fontId="29" fillId="0" borderId="8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35" fillId="24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29" fillId="24" borderId="7" xfId="0" applyNumberFormat="1" applyFont="1" applyFill="1" applyBorder="1" applyAlignment="1" applyProtection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49" fontId="34" fillId="0" borderId="0" xfId="0" applyNumberFormat="1" applyFont="1" applyFill="1" applyBorder="1" applyAlignment="1" applyProtection="1">
      <alignment horizontal="center"/>
    </xf>
  </cellXfs>
  <cellStyles count="6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Гиперссылка" xfId="29" builtinId="8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3"/>
  <sheetViews>
    <sheetView showGridLines="0" showZeros="0" tabSelected="1" zoomScaleNormal="100" zoomScaleSheetLayoutView="68" workbookViewId="0">
      <selection activeCell="N170" sqref="N170"/>
    </sheetView>
  </sheetViews>
  <sheetFormatPr defaultColWidth="9.1640625" defaultRowHeight="12.75"/>
  <cols>
    <col min="1" max="1" width="14.1640625" style="1" customWidth="1"/>
    <col min="2" max="2" width="74.83203125" style="31" customWidth="1"/>
    <col min="3" max="3" width="19.6640625" style="31" customWidth="1"/>
    <col min="4" max="4" width="24" style="31" customWidth="1"/>
    <col min="5" max="5" width="16.5" style="31" customWidth="1"/>
    <col min="6" max="6" width="18.5" style="31" customWidth="1"/>
    <col min="7" max="7" width="13.83203125" style="70" hidden="1" customWidth="1"/>
    <col min="8" max="8" width="4.5" style="1" customWidth="1"/>
    <col min="9" max="9" width="14.6640625" style="1" bestFit="1" customWidth="1"/>
    <col min="10" max="12" width="9.1640625" style="1"/>
    <col min="13" max="244" width="9.1640625" style="2"/>
    <col min="245" max="253" width="9.1640625" style="1"/>
    <col min="254" max="16384" width="9.1640625" style="2"/>
  </cols>
  <sheetData>
    <row r="1" spans="1:253" ht="18.75">
      <c r="A1" s="3"/>
      <c r="B1" s="26"/>
      <c r="C1" s="54"/>
      <c r="D1" s="81" t="s">
        <v>52</v>
      </c>
      <c r="E1" s="55"/>
      <c r="F1" s="55"/>
      <c r="G1" s="6"/>
    </row>
    <row r="2" spans="1:253" ht="15.75" customHeight="1">
      <c r="A2" s="3"/>
      <c r="B2" s="26"/>
      <c r="C2" s="54"/>
      <c r="D2" s="81" t="s">
        <v>159</v>
      </c>
      <c r="E2" s="55"/>
      <c r="F2" s="55"/>
      <c r="G2" s="6"/>
    </row>
    <row r="3" spans="1:253" ht="21" customHeight="1">
      <c r="A3" s="3"/>
      <c r="B3" s="26"/>
      <c r="C3" s="54"/>
      <c r="D3" s="81" t="s">
        <v>129</v>
      </c>
      <c r="E3" s="55"/>
      <c r="F3" s="55"/>
      <c r="G3" s="6"/>
    </row>
    <row r="4" spans="1:253" ht="22.5" customHeight="1">
      <c r="A4" s="3"/>
      <c r="B4" s="26"/>
      <c r="C4" s="54"/>
      <c r="D4" s="81" t="s">
        <v>130</v>
      </c>
      <c r="E4" s="55"/>
      <c r="F4" s="55"/>
      <c r="G4" s="6"/>
    </row>
    <row r="5" spans="1:253" ht="15.75" customHeight="1">
      <c r="A5" s="3"/>
      <c r="B5" s="26"/>
      <c r="C5" s="56"/>
      <c r="D5" s="56"/>
      <c r="E5" s="56"/>
      <c r="F5" s="56"/>
      <c r="G5" s="6"/>
    </row>
    <row r="6" spans="1:253" ht="90.6" customHeight="1">
      <c r="A6" s="88" t="s">
        <v>142</v>
      </c>
      <c r="B6" s="89"/>
      <c r="C6" s="89"/>
      <c r="D6" s="89"/>
      <c r="E6" s="89"/>
      <c r="F6" s="89"/>
    </row>
    <row r="7" spans="1:253" ht="19.5" customHeight="1">
      <c r="A7" s="50"/>
      <c r="B7" s="92" t="s">
        <v>135</v>
      </c>
      <c r="C7" s="92"/>
      <c r="D7" s="92"/>
      <c r="E7" s="92"/>
      <c r="F7" s="57"/>
    </row>
    <row r="8" spans="1:253" ht="18.600000000000001" customHeight="1">
      <c r="B8" s="86" t="s">
        <v>99</v>
      </c>
      <c r="C8" s="86"/>
      <c r="D8" s="86"/>
      <c r="E8" s="86"/>
      <c r="F8" s="58"/>
    </row>
    <row r="9" spans="1:253" ht="10.9" customHeight="1">
      <c r="B9" s="35"/>
      <c r="C9" s="58"/>
      <c r="D9" s="58"/>
      <c r="E9" s="58"/>
      <c r="F9" s="58"/>
    </row>
    <row r="10" spans="1:253" ht="15.6" customHeight="1">
      <c r="A10" s="3"/>
      <c r="B10" s="27"/>
      <c r="C10" s="27"/>
      <c r="D10" s="27"/>
      <c r="E10" s="27"/>
      <c r="F10" s="59" t="s">
        <v>92</v>
      </c>
    </row>
    <row r="11" spans="1:253" ht="25.5" customHeight="1">
      <c r="A11" s="91" t="s">
        <v>0</v>
      </c>
      <c r="B11" s="90" t="s">
        <v>132</v>
      </c>
      <c r="C11" s="90" t="s">
        <v>88</v>
      </c>
      <c r="D11" s="90" t="s">
        <v>11</v>
      </c>
      <c r="E11" s="90" t="s">
        <v>12</v>
      </c>
      <c r="F11" s="90"/>
    </row>
    <row r="12" spans="1:253" ht="61.5" customHeight="1">
      <c r="A12" s="91"/>
      <c r="B12" s="90"/>
      <c r="C12" s="90"/>
      <c r="D12" s="90"/>
      <c r="E12" s="53" t="s">
        <v>89</v>
      </c>
      <c r="F12" s="72" t="s">
        <v>125</v>
      </c>
    </row>
    <row r="13" spans="1:253" ht="19.899999999999999" customHeight="1">
      <c r="A13" s="36">
        <v>1</v>
      </c>
      <c r="B13" s="53">
        <v>2</v>
      </c>
      <c r="C13" s="53">
        <v>3</v>
      </c>
      <c r="D13" s="53">
        <v>4</v>
      </c>
      <c r="E13" s="53">
        <v>5</v>
      </c>
      <c r="F13" s="60">
        <v>6</v>
      </c>
    </row>
    <row r="14" spans="1:253" s="10" customFormat="1" ht="16.149999999999999" customHeight="1">
      <c r="A14" s="38">
        <v>10000000</v>
      </c>
      <c r="B14" s="29" t="s">
        <v>2</v>
      </c>
      <c r="C14" s="61">
        <f>C15+C24+C27+C35+C56</f>
        <v>891881349</v>
      </c>
      <c r="D14" s="61">
        <f>D15+D24+D27+D35+D56</f>
        <v>891155349</v>
      </c>
      <c r="E14" s="61">
        <f>E15+E27+E35+E56</f>
        <v>726000</v>
      </c>
      <c r="F14" s="61"/>
      <c r="G14" s="9"/>
      <c r="H14" s="9"/>
      <c r="I14" s="9"/>
      <c r="J14" s="9"/>
      <c r="K14" s="9"/>
      <c r="L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12" customFormat="1" ht="30.6" customHeight="1">
      <c r="A15" s="38">
        <v>11000000</v>
      </c>
      <c r="B15" s="29" t="s">
        <v>3</v>
      </c>
      <c r="C15" s="61">
        <f>C16+C22</f>
        <v>593463549</v>
      </c>
      <c r="D15" s="61">
        <f>D16+D22</f>
        <v>593463549</v>
      </c>
      <c r="E15" s="61"/>
      <c r="F15" s="61"/>
      <c r="G15" s="11"/>
      <c r="H15" s="11"/>
      <c r="I15" s="11"/>
      <c r="J15" s="11"/>
      <c r="K15" s="11"/>
      <c r="L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3" customFormat="1" ht="15" customHeight="1">
      <c r="A16" s="38">
        <v>11010000</v>
      </c>
      <c r="B16" s="28" t="s">
        <v>15</v>
      </c>
      <c r="C16" s="61">
        <f>D16+E16</f>
        <v>591709559</v>
      </c>
      <c r="D16" s="61">
        <f>SUM(D17:D21)</f>
        <v>591709559</v>
      </c>
      <c r="E16" s="61"/>
      <c r="F16" s="61"/>
    </row>
    <row r="17" spans="1:253" s="14" customFormat="1" ht="30.75" customHeight="1">
      <c r="A17" s="38">
        <v>11010100</v>
      </c>
      <c r="B17" s="28" t="s">
        <v>16</v>
      </c>
      <c r="C17" s="61">
        <f>D17</f>
        <v>411845359</v>
      </c>
      <c r="D17" s="61">
        <f>347700000+14393280+15788150+12900000+21063929</f>
        <v>411845359</v>
      </c>
      <c r="E17" s="61"/>
      <c r="F17" s="61"/>
    </row>
    <row r="18" spans="1:253" s="14" customFormat="1" ht="46.9" customHeight="1">
      <c r="A18" s="38">
        <v>11010200</v>
      </c>
      <c r="B18" s="28" t="s">
        <v>17</v>
      </c>
      <c r="C18" s="61">
        <f>D18</f>
        <v>163878800</v>
      </c>
      <c r="D18" s="61">
        <f>106000000+1935400+15000000+22000000+16943400+2000000</f>
        <v>163878800</v>
      </c>
      <c r="E18" s="61"/>
      <c r="F18" s="61"/>
    </row>
    <row r="19" spans="1:253" s="14" customFormat="1" ht="34.5" customHeight="1">
      <c r="A19" s="38">
        <v>11010400</v>
      </c>
      <c r="B19" s="28" t="s">
        <v>18</v>
      </c>
      <c r="C19" s="61">
        <f>D19</f>
        <v>11200000</v>
      </c>
      <c r="D19" s="61">
        <f>8200000+2000000+1000000</f>
        <v>11200000</v>
      </c>
      <c r="E19" s="61"/>
      <c r="F19" s="61"/>
    </row>
    <row r="20" spans="1:253" s="14" customFormat="1" ht="30.6" customHeight="1">
      <c r="A20" s="38">
        <v>11010500</v>
      </c>
      <c r="B20" s="28" t="s">
        <v>19</v>
      </c>
      <c r="C20" s="61">
        <f>D20</f>
        <v>4600000</v>
      </c>
      <c r="D20" s="61">
        <f>4100000+500000</f>
        <v>4600000</v>
      </c>
      <c r="E20" s="61"/>
      <c r="F20" s="61"/>
    </row>
    <row r="21" spans="1:253" s="14" customFormat="1" ht="30.6" customHeight="1">
      <c r="A21" s="38">
        <v>11011200</v>
      </c>
      <c r="B21" s="28" t="s">
        <v>156</v>
      </c>
      <c r="C21" s="61">
        <f>D21</f>
        <v>185400</v>
      </c>
      <c r="D21" s="61">
        <v>185400</v>
      </c>
      <c r="E21" s="61"/>
      <c r="F21" s="61"/>
    </row>
    <row r="22" spans="1:253" s="11" customFormat="1" ht="21" customHeight="1">
      <c r="A22" s="38">
        <v>11020000</v>
      </c>
      <c r="B22" s="29" t="s">
        <v>4</v>
      </c>
      <c r="C22" s="61">
        <f>D22+E22</f>
        <v>1753990</v>
      </c>
      <c r="D22" s="61">
        <f>D23</f>
        <v>1753990</v>
      </c>
      <c r="E22" s="61"/>
      <c r="F22" s="61"/>
    </row>
    <row r="23" spans="1:253" s="15" customFormat="1" ht="31.15" customHeight="1">
      <c r="A23" s="38">
        <v>11020200</v>
      </c>
      <c r="B23" s="28" t="s">
        <v>20</v>
      </c>
      <c r="C23" s="61">
        <f>D23</f>
        <v>1753990</v>
      </c>
      <c r="D23" s="61">
        <f>1346000+407990</f>
        <v>1753990</v>
      </c>
      <c r="E23" s="61"/>
      <c r="F23" s="61"/>
    </row>
    <row r="24" spans="1:253" s="11" customFormat="1" ht="22.15" customHeight="1">
      <c r="A24" s="38">
        <v>13000000</v>
      </c>
      <c r="B24" s="37" t="s">
        <v>95</v>
      </c>
      <c r="C24" s="61">
        <f>D24</f>
        <v>10500</v>
      </c>
      <c r="D24" s="61">
        <f>D25</f>
        <v>10500</v>
      </c>
      <c r="E24" s="61"/>
      <c r="F24" s="61"/>
    </row>
    <row r="25" spans="1:253" s="11" customFormat="1" ht="16.899999999999999" customHeight="1">
      <c r="A25" s="38">
        <v>13030000</v>
      </c>
      <c r="B25" s="37" t="s">
        <v>144</v>
      </c>
      <c r="C25" s="61">
        <f>D25</f>
        <v>10500</v>
      </c>
      <c r="D25" s="61">
        <f>D26</f>
        <v>10500</v>
      </c>
      <c r="E25" s="61"/>
      <c r="F25" s="61"/>
    </row>
    <row r="26" spans="1:253" s="15" customFormat="1" ht="31.15" customHeight="1">
      <c r="A26" s="38">
        <v>13030100</v>
      </c>
      <c r="B26" s="37" t="s">
        <v>127</v>
      </c>
      <c r="C26" s="61">
        <f>D26</f>
        <v>10500</v>
      </c>
      <c r="D26" s="61">
        <v>10500</v>
      </c>
      <c r="E26" s="61"/>
      <c r="F26" s="61"/>
    </row>
    <row r="27" spans="1:253" s="12" customFormat="1" ht="25.15" customHeight="1">
      <c r="A27" s="38">
        <v>14000000</v>
      </c>
      <c r="B27" s="29" t="s">
        <v>10</v>
      </c>
      <c r="C27" s="61">
        <f>D27+E27</f>
        <v>82800000</v>
      </c>
      <c r="D27" s="62">
        <f>D28+D30+D32</f>
        <v>82800000</v>
      </c>
      <c r="E27" s="62"/>
      <c r="F27" s="62"/>
      <c r="G27" s="11"/>
      <c r="H27" s="11"/>
      <c r="I27" s="11"/>
      <c r="J27" s="11"/>
      <c r="K27" s="11"/>
      <c r="L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2" customFormat="1" ht="20.45" customHeight="1">
      <c r="A28" s="38">
        <v>14020000</v>
      </c>
      <c r="B28" s="29" t="s">
        <v>80</v>
      </c>
      <c r="C28" s="61">
        <f>D28</f>
        <v>2900000</v>
      </c>
      <c r="D28" s="62">
        <f>D29</f>
        <v>2900000</v>
      </c>
      <c r="E28" s="62"/>
      <c r="F28" s="62"/>
      <c r="G28" s="11"/>
      <c r="H28" s="11"/>
      <c r="I28" s="11"/>
      <c r="J28" s="11"/>
      <c r="K28" s="11"/>
      <c r="L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6" customFormat="1" ht="25.15" customHeight="1">
      <c r="A29" s="38">
        <v>14021900</v>
      </c>
      <c r="B29" s="29" t="s">
        <v>71</v>
      </c>
      <c r="C29" s="61">
        <f>D29</f>
        <v>2900000</v>
      </c>
      <c r="D29" s="62">
        <f>600000+1000000+1300000</f>
        <v>2900000</v>
      </c>
      <c r="E29" s="62"/>
      <c r="F29" s="62"/>
      <c r="G29" s="15"/>
      <c r="H29" s="15"/>
      <c r="I29" s="15"/>
      <c r="J29" s="15"/>
      <c r="K29" s="15"/>
      <c r="L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2" customFormat="1" ht="30" customHeight="1">
      <c r="A30" s="38">
        <v>14030000</v>
      </c>
      <c r="B30" s="29" t="s">
        <v>109</v>
      </c>
      <c r="C30" s="61">
        <f>D30+E30</f>
        <v>15000000</v>
      </c>
      <c r="D30" s="62">
        <f>D31</f>
        <v>15000000</v>
      </c>
      <c r="E30" s="62"/>
      <c r="F30" s="62"/>
      <c r="G30" s="11"/>
      <c r="H30" s="11"/>
      <c r="I30" s="11"/>
      <c r="J30" s="11"/>
      <c r="K30" s="11"/>
      <c r="L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6" customFormat="1" ht="19.899999999999999" customHeight="1">
      <c r="A31" s="38">
        <v>14031900</v>
      </c>
      <c r="B31" s="29" t="s">
        <v>71</v>
      </c>
      <c r="C31" s="61">
        <f>D31</f>
        <v>15000000</v>
      </c>
      <c r="D31" s="62">
        <f>12000000+3000000</f>
        <v>15000000</v>
      </c>
      <c r="E31" s="62"/>
      <c r="F31" s="62"/>
      <c r="G31" s="15"/>
      <c r="H31" s="15"/>
      <c r="I31" s="15"/>
      <c r="J31" s="15"/>
      <c r="K31" s="15"/>
      <c r="L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2" customFormat="1" ht="32.25" customHeight="1">
      <c r="A32" s="39">
        <v>14040000</v>
      </c>
      <c r="B32" s="28" t="s">
        <v>21</v>
      </c>
      <c r="C32" s="61">
        <f>D32</f>
        <v>64900000</v>
      </c>
      <c r="D32" s="62">
        <f>D33+D34</f>
        <v>64900000</v>
      </c>
      <c r="E32" s="62"/>
      <c r="F32" s="62"/>
      <c r="G32" s="11"/>
      <c r="H32" s="11"/>
      <c r="I32" s="11"/>
      <c r="J32" s="11"/>
      <c r="K32" s="11"/>
      <c r="L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2" customFormat="1" ht="78.75" customHeight="1">
      <c r="A33" s="39">
        <v>14040100</v>
      </c>
      <c r="B33" s="28" t="s">
        <v>133</v>
      </c>
      <c r="C33" s="61">
        <f>D33</f>
        <v>26500000</v>
      </c>
      <c r="D33" s="62">
        <f>30600000-3600000-1000000+500000</f>
        <v>26500000</v>
      </c>
      <c r="E33" s="62"/>
      <c r="F33" s="62"/>
      <c r="G33" s="11"/>
      <c r="H33" s="11"/>
      <c r="I33" s="11"/>
      <c r="J33" s="11"/>
      <c r="K33" s="11"/>
      <c r="L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2" customFormat="1" ht="63">
      <c r="A34" s="39">
        <v>14040200</v>
      </c>
      <c r="B34" s="28" t="s">
        <v>131</v>
      </c>
      <c r="C34" s="61">
        <f>D34</f>
        <v>38400000</v>
      </c>
      <c r="D34" s="62">
        <f>37800000+600000</f>
        <v>38400000</v>
      </c>
      <c r="E34" s="62"/>
      <c r="F34" s="62"/>
      <c r="G34" s="11"/>
      <c r="H34" s="11"/>
      <c r="I34" s="11"/>
      <c r="J34" s="11"/>
      <c r="K34" s="11"/>
      <c r="L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2" customFormat="1" ht="30" customHeight="1">
      <c r="A35" s="38">
        <v>18000000</v>
      </c>
      <c r="B35" s="29" t="s">
        <v>128</v>
      </c>
      <c r="C35" s="61">
        <f>C36+C47+C49+C52</f>
        <v>214881300</v>
      </c>
      <c r="D35" s="61">
        <f>D36+D47+D49+D52</f>
        <v>214881300</v>
      </c>
      <c r="E35" s="61"/>
      <c r="F35" s="61"/>
      <c r="G35" s="11"/>
      <c r="H35" s="11"/>
      <c r="I35" s="11"/>
      <c r="J35" s="11"/>
      <c r="K35" s="11"/>
      <c r="L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2" customFormat="1" ht="15.75">
      <c r="A36" s="38">
        <v>18010000</v>
      </c>
      <c r="B36" s="29" t="s">
        <v>22</v>
      </c>
      <c r="C36" s="61">
        <f>D36+E36</f>
        <v>127100000</v>
      </c>
      <c r="D36" s="62">
        <f>SUM(D37:D46)</f>
        <v>127100000</v>
      </c>
      <c r="E36" s="62"/>
      <c r="F36" s="62"/>
      <c r="G36" s="11"/>
      <c r="H36" s="11"/>
      <c r="I36" s="11"/>
      <c r="J36" s="11"/>
      <c r="K36" s="11"/>
      <c r="L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253" s="12" customFormat="1" ht="32.25" customHeight="1">
      <c r="A37" s="38">
        <v>18010100</v>
      </c>
      <c r="B37" s="28" t="s">
        <v>23</v>
      </c>
      <c r="C37" s="61">
        <f>D37</f>
        <v>150000</v>
      </c>
      <c r="D37" s="62">
        <v>150000</v>
      </c>
      <c r="E37" s="62"/>
      <c r="F37" s="62"/>
      <c r="G37" s="17">
        <f>D37+D38+D39+D40</f>
        <v>17470000</v>
      </c>
      <c r="H37" s="11"/>
      <c r="I37" s="11"/>
      <c r="J37" s="11"/>
      <c r="K37" s="11"/>
      <c r="L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 s="12" customFormat="1" ht="32.25" customHeight="1">
      <c r="A38" s="38">
        <v>18010200</v>
      </c>
      <c r="B38" s="28" t="s">
        <v>24</v>
      </c>
      <c r="C38" s="61">
        <f t="shared" ref="C38:C46" si="0">D38</f>
        <v>1600000</v>
      </c>
      <c r="D38" s="62">
        <f>900000+700000</f>
        <v>1600000</v>
      </c>
      <c r="E38" s="62"/>
      <c r="F38" s="62"/>
      <c r="G38" s="11"/>
      <c r="H38" s="11"/>
      <c r="I38" s="11"/>
      <c r="J38" s="11"/>
      <c r="K38" s="11"/>
      <c r="L38" s="11"/>
      <c r="IK38" s="11"/>
      <c r="IL38" s="11"/>
      <c r="IM38" s="11"/>
      <c r="IN38" s="11"/>
      <c r="IO38" s="11"/>
      <c r="IP38" s="11"/>
      <c r="IQ38" s="11"/>
      <c r="IR38" s="11"/>
      <c r="IS38" s="11"/>
    </row>
    <row r="39" spans="1:253" s="12" customFormat="1" ht="35.25" customHeight="1">
      <c r="A39" s="38">
        <v>18010300</v>
      </c>
      <c r="B39" s="28" t="s">
        <v>67</v>
      </c>
      <c r="C39" s="61">
        <f t="shared" si="0"/>
        <v>3180000</v>
      </c>
      <c r="D39" s="62">
        <f>1950000+530000+700000</f>
        <v>3180000</v>
      </c>
      <c r="E39" s="62"/>
      <c r="F39" s="62"/>
      <c r="G39" s="11"/>
      <c r="H39" s="11"/>
      <c r="I39" s="11"/>
      <c r="J39" s="11"/>
      <c r="K39" s="11"/>
      <c r="L39" s="11"/>
      <c r="IK39" s="11"/>
      <c r="IL39" s="11"/>
      <c r="IM39" s="11"/>
      <c r="IN39" s="11"/>
      <c r="IO39" s="11"/>
      <c r="IP39" s="11"/>
      <c r="IQ39" s="11"/>
      <c r="IR39" s="11"/>
      <c r="IS39" s="11"/>
    </row>
    <row r="40" spans="1:253" s="16" customFormat="1" ht="45.75" customHeight="1">
      <c r="A40" s="38">
        <v>18010400</v>
      </c>
      <c r="B40" s="28" t="s">
        <v>25</v>
      </c>
      <c r="C40" s="61">
        <f t="shared" si="0"/>
        <v>12540000</v>
      </c>
      <c r="D40" s="62">
        <f>11500000+540000+500000</f>
        <v>12540000</v>
      </c>
      <c r="E40" s="62"/>
      <c r="F40" s="62"/>
      <c r="G40" s="15"/>
      <c r="H40" s="15"/>
      <c r="I40" s="15"/>
      <c r="J40" s="15"/>
      <c r="K40" s="15"/>
      <c r="L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s="16" customFormat="1" ht="15.75">
      <c r="A41" s="38">
        <v>18010500</v>
      </c>
      <c r="B41" s="28" t="s">
        <v>26</v>
      </c>
      <c r="C41" s="61">
        <f t="shared" si="0"/>
        <v>43920000</v>
      </c>
      <c r="D41" s="62">
        <f>33120000+10800000</f>
        <v>43920000</v>
      </c>
      <c r="E41" s="62"/>
      <c r="F41" s="62"/>
      <c r="G41" s="17">
        <f>D41+D42+D43+D44</f>
        <v>109580000</v>
      </c>
      <c r="H41" s="15">
        <v>92780000</v>
      </c>
      <c r="I41" s="17"/>
      <c r="J41" s="15"/>
      <c r="K41" s="15"/>
      <c r="L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s="16" customFormat="1" ht="15.75">
      <c r="A42" s="38">
        <v>18010600</v>
      </c>
      <c r="B42" s="28" t="s">
        <v>27</v>
      </c>
      <c r="C42" s="61">
        <f t="shared" si="0"/>
        <v>54460000</v>
      </c>
      <c r="D42" s="62">
        <f>52560000+1900000</f>
        <v>54460000</v>
      </c>
      <c r="E42" s="62"/>
      <c r="F42" s="62"/>
      <c r="G42" s="18"/>
      <c r="H42" s="15"/>
      <c r="I42" s="15"/>
      <c r="J42" s="15"/>
      <c r="K42" s="15"/>
      <c r="L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s="16" customFormat="1" ht="15.75">
      <c r="A43" s="38">
        <v>18010700</v>
      </c>
      <c r="B43" s="28" t="s">
        <v>28</v>
      </c>
      <c r="C43" s="61">
        <f t="shared" si="0"/>
        <v>600000</v>
      </c>
      <c r="D43" s="52">
        <v>600000</v>
      </c>
      <c r="E43" s="62"/>
      <c r="F43" s="62"/>
      <c r="G43" s="17"/>
      <c r="H43" s="15"/>
      <c r="I43" s="15"/>
      <c r="J43" s="15"/>
      <c r="K43" s="15"/>
      <c r="L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s="16" customFormat="1" ht="15.75">
      <c r="A44" s="38">
        <v>18010900</v>
      </c>
      <c r="B44" s="28" t="s">
        <v>29</v>
      </c>
      <c r="C44" s="61">
        <f t="shared" si="0"/>
        <v>10600000</v>
      </c>
      <c r="D44" s="62">
        <f>6500000+3300000+800000</f>
        <v>10600000</v>
      </c>
      <c r="E44" s="62"/>
      <c r="F44" s="62"/>
      <c r="G44" s="15"/>
      <c r="H44" s="15"/>
      <c r="I44" s="15"/>
      <c r="J44" s="15"/>
      <c r="K44" s="15"/>
      <c r="L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s="16" customFormat="1" ht="15.75">
      <c r="A45" s="38">
        <v>18011000</v>
      </c>
      <c r="B45" s="28" t="s">
        <v>30</v>
      </c>
      <c r="C45" s="61">
        <f t="shared" si="0"/>
        <v>25000</v>
      </c>
      <c r="D45" s="62">
        <v>25000</v>
      </c>
      <c r="E45" s="62"/>
      <c r="F45" s="62"/>
      <c r="G45" s="18">
        <f>D45+D46</f>
        <v>50000</v>
      </c>
      <c r="H45" s="15"/>
      <c r="I45" s="15"/>
      <c r="J45" s="15"/>
      <c r="K45" s="15"/>
      <c r="L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s="16" customFormat="1" ht="15.75">
      <c r="A46" s="38">
        <v>18011100</v>
      </c>
      <c r="B46" s="28" t="s">
        <v>84</v>
      </c>
      <c r="C46" s="61">
        <f t="shared" si="0"/>
        <v>25000</v>
      </c>
      <c r="D46" s="62">
        <v>25000</v>
      </c>
      <c r="E46" s="62"/>
      <c r="F46" s="62"/>
      <c r="G46" s="15"/>
      <c r="H46" s="15"/>
      <c r="I46" s="15"/>
      <c r="J46" s="15"/>
      <c r="K46" s="15"/>
      <c r="L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s="12" customFormat="1" ht="17.25" customHeight="1">
      <c r="A47" s="38">
        <v>18020000</v>
      </c>
      <c r="B47" s="28" t="s">
        <v>32</v>
      </c>
      <c r="C47" s="61">
        <f>D47</f>
        <v>224300</v>
      </c>
      <c r="D47" s="62">
        <f>D48</f>
        <v>224300</v>
      </c>
      <c r="E47" s="62"/>
      <c r="F47" s="62"/>
      <c r="G47" s="11"/>
      <c r="H47" s="11"/>
      <c r="I47" s="11"/>
      <c r="J47" s="11"/>
      <c r="K47" s="11"/>
      <c r="L47" s="11"/>
      <c r="IK47" s="11"/>
      <c r="IL47" s="11"/>
      <c r="IM47" s="11"/>
      <c r="IN47" s="11"/>
      <c r="IO47" s="11"/>
      <c r="IP47" s="11"/>
      <c r="IQ47" s="11"/>
      <c r="IR47" s="11"/>
      <c r="IS47" s="11"/>
    </row>
    <row r="48" spans="1:253" s="16" customFormat="1" ht="31.9" customHeight="1">
      <c r="A48" s="38">
        <v>18020100</v>
      </c>
      <c r="B48" s="28" t="s">
        <v>33</v>
      </c>
      <c r="C48" s="61">
        <f>D48</f>
        <v>224300</v>
      </c>
      <c r="D48" s="62">
        <v>224300</v>
      </c>
      <c r="E48" s="62"/>
      <c r="F48" s="62"/>
      <c r="G48" s="15"/>
      <c r="H48" s="15"/>
      <c r="I48" s="15"/>
      <c r="J48" s="15"/>
      <c r="K48" s="15"/>
      <c r="L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s="12" customFormat="1" ht="17.25" customHeight="1">
      <c r="A49" s="38">
        <v>18030000</v>
      </c>
      <c r="B49" s="28" t="s">
        <v>34</v>
      </c>
      <c r="C49" s="61">
        <f>D49+E49</f>
        <v>397000</v>
      </c>
      <c r="D49" s="62">
        <f>D50+D51</f>
        <v>397000</v>
      </c>
      <c r="E49" s="62"/>
      <c r="F49" s="62"/>
      <c r="G49" s="11"/>
      <c r="H49" s="11"/>
      <c r="I49" s="11"/>
      <c r="J49" s="11"/>
      <c r="K49" s="11"/>
      <c r="L49" s="11"/>
      <c r="IK49" s="11"/>
      <c r="IL49" s="11"/>
      <c r="IM49" s="11"/>
      <c r="IN49" s="11"/>
      <c r="IO49" s="11"/>
      <c r="IP49" s="11"/>
      <c r="IQ49" s="11"/>
      <c r="IR49" s="11"/>
      <c r="IS49" s="11"/>
    </row>
    <row r="50" spans="1:253" s="16" customFormat="1" ht="15.75">
      <c r="A50" s="38">
        <v>18030100</v>
      </c>
      <c r="B50" s="28" t="s">
        <v>35</v>
      </c>
      <c r="C50" s="61">
        <f t="shared" ref="C50:C55" si="1">D50</f>
        <v>318000</v>
      </c>
      <c r="D50" s="62">
        <f>208000+10000+100000</f>
        <v>318000</v>
      </c>
      <c r="E50" s="62"/>
      <c r="F50" s="62"/>
      <c r="G50" s="15"/>
      <c r="H50" s="15"/>
      <c r="I50" s="15"/>
      <c r="J50" s="15"/>
      <c r="K50" s="15"/>
      <c r="L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s="16" customFormat="1" ht="15.75">
      <c r="A51" s="38">
        <v>18030200</v>
      </c>
      <c r="B51" s="28" t="s">
        <v>39</v>
      </c>
      <c r="C51" s="61">
        <f t="shared" si="1"/>
        <v>79000</v>
      </c>
      <c r="D51" s="62">
        <f>29000+50000</f>
        <v>79000</v>
      </c>
      <c r="E51" s="62"/>
      <c r="F51" s="62"/>
      <c r="G51" s="15"/>
      <c r="H51" s="15"/>
      <c r="I51" s="15"/>
      <c r="J51" s="15"/>
      <c r="K51" s="15"/>
      <c r="L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s="12" customFormat="1" ht="18" customHeight="1">
      <c r="A52" s="40">
        <v>18050000</v>
      </c>
      <c r="B52" s="28" t="s">
        <v>36</v>
      </c>
      <c r="C52" s="61">
        <f t="shared" si="1"/>
        <v>87160000</v>
      </c>
      <c r="D52" s="62">
        <f>SUM(D53:D55)</f>
        <v>87160000</v>
      </c>
      <c r="E52" s="62"/>
      <c r="F52" s="62"/>
      <c r="G52" s="11">
        <v>83580000</v>
      </c>
      <c r="H52" s="73">
        <f>G52-D52</f>
        <v>-3580000</v>
      </c>
      <c r="I52" s="11"/>
      <c r="J52" s="11"/>
      <c r="K52" s="11"/>
      <c r="L52" s="11"/>
      <c r="IK52" s="11"/>
      <c r="IL52" s="11"/>
      <c r="IM52" s="11"/>
      <c r="IN52" s="11"/>
      <c r="IO52" s="11"/>
      <c r="IP52" s="11"/>
      <c r="IQ52" s="11"/>
      <c r="IR52" s="11"/>
      <c r="IS52" s="11"/>
    </row>
    <row r="53" spans="1:253" s="16" customFormat="1" ht="15" customHeight="1">
      <c r="A53" s="40">
        <v>18050300</v>
      </c>
      <c r="B53" s="28" t="s">
        <v>37</v>
      </c>
      <c r="C53" s="61">
        <f t="shared" si="1"/>
        <v>14700000</v>
      </c>
      <c r="D53" s="62">
        <f>14000000+200000+500000</f>
        <v>14700000</v>
      </c>
      <c r="E53" s="62"/>
      <c r="F53" s="62"/>
      <c r="G53" s="15"/>
      <c r="H53" s="15"/>
      <c r="I53" s="15"/>
      <c r="J53" s="15"/>
      <c r="K53" s="15"/>
      <c r="L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s="16" customFormat="1" ht="14.25" customHeight="1">
      <c r="A54" s="38">
        <v>18050400</v>
      </c>
      <c r="B54" s="28" t="s">
        <v>38</v>
      </c>
      <c r="C54" s="61">
        <f t="shared" si="1"/>
        <v>72240000</v>
      </c>
      <c r="D54" s="62">
        <f>69540000+1200000+1500000</f>
        <v>72240000</v>
      </c>
      <c r="E54" s="62"/>
      <c r="F54" s="62"/>
      <c r="G54" s="15"/>
      <c r="H54" s="15"/>
      <c r="I54" s="15"/>
      <c r="J54" s="15"/>
      <c r="K54" s="15"/>
      <c r="L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s="16" customFormat="1" ht="46.15" customHeight="1">
      <c r="A55" s="38">
        <v>18050500</v>
      </c>
      <c r="B55" s="41" t="s">
        <v>96</v>
      </c>
      <c r="C55" s="61">
        <f t="shared" si="1"/>
        <v>220000</v>
      </c>
      <c r="D55" s="62">
        <f>40000+180000</f>
        <v>220000</v>
      </c>
      <c r="E55" s="62"/>
      <c r="F55" s="62"/>
      <c r="G55" s="15"/>
      <c r="H55" s="15"/>
      <c r="I55" s="15"/>
      <c r="J55" s="15"/>
      <c r="K55" s="15"/>
      <c r="L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s="12" customFormat="1" ht="18.75" customHeight="1">
      <c r="A56" s="38">
        <v>19000000</v>
      </c>
      <c r="B56" s="29" t="s">
        <v>5</v>
      </c>
      <c r="C56" s="61">
        <f>C57</f>
        <v>726000</v>
      </c>
      <c r="D56" s="61">
        <f>D57</f>
        <v>0</v>
      </c>
      <c r="E56" s="61">
        <f>E57</f>
        <v>726000</v>
      </c>
      <c r="F56" s="61"/>
      <c r="G56" s="11"/>
      <c r="H56" s="11"/>
      <c r="I56" s="11"/>
      <c r="J56" s="11"/>
      <c r="K56" s="11"/>
      <c r="L56" s="11"/>
      <c r="IK56" s="11"/>
      <c r="IL56" s="11"/>
      <c r="IM56" s="11"/>
      <c r="IN56" s="11"/>
      <c r="IO56" s="11"/>
      <c r="IP56" s="11"/>
      <c r="IQ56" s="11"/>
      <c r="IR56" s="11"/>
      <c r="IS56" s="11"/>
    </row>
    <row r="57" spans="1:253" s="16" customFormat="1" ht="18" customHeight="1">
      <c r="A57" s="38">
        <v>19010000</v>
      </c>
      <c r="B57" s="29" t="s">
        <v>31</v>
      </c>
      <c r="C57" s="61">
        <f>D57+E57</f>
        <v>726000</v>
      </c>
      <c r="D57" s="62">
        <f>SUM(D58:D60)</f>
        <v>0</v>
      </c>
      <c r="E57" s="62">
        <f>SUM(E58:E60)</f>
        <v>726000</v>
      </c>
      <c r="F57" s="62"/>
      <c r="G57" s="15"/>
      <c r="H57" s="15"/>
      <c r="I57" s="15"/>
      <c r="J57" s="15"/>
      <c r="K57" s="15"/>
      <c r="L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s="16" customFormat="1" ht="50.45" customHeight="1">
      <c r="A58" s="38">
        <v>19010100</v>
      </c>
      <c r="B58" s="28" t="s">
        <v>134</v>
      </c>
      <c r="C58" s="61">
        <f>D58+E58</f>
        <v>60000</v>
      </c>
      <c r="D58" s="62"/>
      <c r="E58" s="62">
        <f>100000-40000</f>
        <v>60000</v>
      </c>
      <c r="F58" s="62"/>
      <c r="G58" s="15"/>
      <c r="H58" s="15"/>
      <c r="I58" s="15"/>
      <c r="J58" s="15"/>
      <c r="K58" s="15"/>
      <c r="L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s="16" customFormat="1" ht="31.9" customHeight="1">
      <c r="A59" s="38">
        <v>19010200</v>
      </c>
      <c r="B59" s="28" t="s">
        <v>82</v>
      </c>
      <c r="C59" s="61">
        <f>D59+E59</f>
        <v>160000</v>
      </c>
      <c r="D59" s="62"/>
      <c r="E59" s="62">
        <v>160000</v>
      </c>
      <c r="F59" s="62"/>
      <c r="G59" s="15"/>
      <c r="H59" s="15"/>
      <c r="I59" s="15"/>
      <c r="J59" s="15"/>
      <c r="K59" s="15"/>
      <c r="L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s="16" customFormat="1" ht="48.75" customHeight="1">
      <c r="A60" s="38">
        <v>19010300</v>
      </c>
      <c r="B60" s="28" t="s">
        <v>83</v>
      </c>
      <c r="C60" s="61">
        <f>D60+E60</f>
        <v>506000</v>
      </c>
      <c r="D60" s="62"/>
      <c r="E60" s="62">
        <v>506000</v>
      </c>
      <c r="F60" s="62"/>
      <c r="G60" s="15"/>
      <c r="H60" s="15"/>
      <c r="I60" s="15"/>
      <c r="J60" s="15"/>
      <c r="K60" s="15"/>
      <c r="L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s="20" customFormat="1" ht="15.75">
      <c r="A61" s="38">
        <v>20000000</v>
      </c>
      <c r="B61" s="29" t="s">
        <v>6</v>
      </c>
      <c r="C61" s="61">
        <f>C62+C72+C85+C92</f>
        <v>57290852</v>
      </c>
      <c r="D61" s="61">
        <f>D62+D72+D85+D92</f>
        <v>18923916</v>
      </c>
      <c r="E61" s="61">
        <f>E62+E72+E85+E92</f>
        <v>38204946</v>
      </c>
      <c r="F61" s="61">
        <f>F62+F72+F85+F92</f>
        <v>0</v>
      </c>
      <c r="G61" s="19"/>
      <c r="H61" s="19"/>
      <c r="I61" s="19"/>
      <c r="J61" s="19"/>
      <c r="K61" s="19"/>
      <c r="L61" s="19"/>
      <c r="IK61" s="19"/>
      <c r="IL61" s="19"/>
      <c r="IM61" s="19"/>
      <c r="IN61" s="19"/>
      <c r="IO61" s="19"/>
      <c r="IP61" s="19"/>
      <c r="IQ61" s="19"/>
      <c r="IR61" s="19"/>
      <c r="IS61" s="19"/>
    </row>
    <row r="62" spans="1:253" s="12" customFormat="1" ht="15.75">
      <c r="A62" s="38">
        <v>21000000</v>
      </c>
      <c r="B62" s="29" t="s">
        <v>7</v>
      </c>
      <c r="C62" s="61">
        <f>C63+C66+C65</f>
        <v>3365886</v>
      </c>
      <c r="D62" s="61">
        <f>D63+D66+D65</f>
        <v>3365886</v>
      </c>
      <c r="E62" s="61"/>
      <c r="F62" s="61"/>
      <c r="G62" s="11"/>
      <c r="H62" s="11"/>
      <c r="I62" s="11"/>
      <c r="J62" s="11"/>
      <c r="K62" s="11"/>
      <c r="L62" s="11"/>
      <c r="IK62" s="11"/>
      <c r="IL62" s="11"/>
      <c r="IM62" s="11"/>
      <c r="IN62" s="11"/>
      <c r="IO62" s="11"/>
      <c r="IP62" s="11"/>
      <c r="IQ62" s="11"/>
      <c r="IR62" s="11"/>
      <c r="IS62" s="11"/>
    </row>
    <row r="63" spans="1:253" s="12" customFormat="1" ht="81" customHeight="1">
      <c r="A63" s="38">
        <v>21010000</v>
      </c>
      <c r="B63" s="28" t="s">
        <v>108</v>
      </c>
      <c r="C63" s="61">
        <f>C64</f>
        <v>2723786</v>
      </c>
      <c r="D63" s="61">
        <f>D64</f>
        <v>2723786</v>
      </c>
      <c r="E63" s="61"/>
      <c r="F63" s="61"/>
      <c r="G63" s="11"/>
      <c r="H63" s="11"/>
      <c r="I63" s="11"/>
      <c r="J63" s="11"/>
      <c r="K63" s="11"/>
      <c r="L63" s="11"/>
      <c r="IK63" s="11"/>
      <c r="IL63" s="11"/>
      <c r="IM63" s="11"/>
      <c r="IN63" s="11"/>
      <c r="IO63" s="11"/>
      <c r="IP63" s="11"/>
      <c r="IQ63" s="11"/>
      <c r="IR63" s="11"/>
      <c r="IS63" s="11"/>
    </row>
    <row r="64" spans="1:253" s="16" customFormat="1" ht="47.25" customHeight="1">
      <c r="A64" s="38">
        <v>21010300</v>
      </c>
      <c r="B64" s="28" t="s">
        <v>65</v>
      </c>
      <c r="C64" s="61">
        <f t="shared" ref="C64:C96" si="2">D64+E64</f>
        <v>2723786</v>
      </c>
      <c r="D64" s="62">
        <f>20000+1664600+1034786+4400</f>
        <v>2723786</v>
      </c>
      <c r="E64" s="62"/>
      <c r="F64" s="62"/>
      <c r="G64" s="15"/>
      <c r="H64" s="15"/>
      <c r="I64" s="15"/>
      <c r="J64" s="15"/>
      <c r="K64" s="15"/>
      <c r="L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s="16" customFormat="1" ht="15" hidden="1" customHeight="1">
      <c r="A65" s="38">
        <v>21050000</v>
      </c>
      <c r="B65" s="28" t="s">
        <v>68</v>
      </c>
      <c r="C65" s="61">
        <f t="shared" si="2"/>
        <v>0</v>
      </c>
      <c r="D65" s="62"/>
      <c r="E65" s="62"/>
      <c r="F65" s="62"/>
      <c r="G65" s="15"/>
      <c r="H65" s="15"/>
      <c r="I65" s="15"/>
      <c r="J65" s="15"/>
      <c r="K65" s="15"/>
      <c r="L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2" customFormat="1" ht="15.6" customHeight="1">
      <c r="A66" s="38">
        <v>21080000</v>
      </c>
      <c r="B66" s="29" t="s">
        <v>40</v>
      </c>
      <c r="C66" s="61">
        <f t="shared" si="2"/>
        <v>642100</v>
      </c>
      <c r="D66" s="62">
        <f>SUM(D67:D71)</f>
        <v>642100</v>
      </c>
      <c r="E66" s="62"/>
      <c r="F66" s="62"/>
      <c r="G66" s="11"/>
      <c r="H66" s="11"/>
      <c r="I66" s="11"/>
      <c r="J66" s="11"/>
      <c r="K66" s="11"/>
      <c r="L66" s="11"/>
      <c r="IK66" s="11"/>
      <c r="IL66" s="11"/>
      <c r="IM66" s="11"/>
      <c r="IN66" s="11"/>
      <c r="IO66" s="11"/>
      <c r="IP66" s="11"/>
      <c r="IQ66" s="11"/>
      <c r="IR66" s="11"/>
      <c r="IS66" s="11"/>
    </row>
    <row r="67" spans="1:253" s="16" customFormat="1" ht="18.600000000000001" hidden="1" customHeight="1">
      <c r="A67" s="38">
        <v>21080500</v>
      </c>
      <c r="B67" s="29" t="s">
        <v>40</v>
      </c>
      <c r="C67" s="61">
        <f t="shared" si="2"/>
        <v>0</v>
      </c>
      <c r="D67" s="62"/>
      <c r="E67" s="62"/>
      <c r="F67" s="62"/>
      <c r="G67" s="15"/>
      <c r="H67" s="15"/>
      <c r="I67" s="15"/>
      <c r="J67" s="15"/>
      <c r="K67" s="15"/>
      <c r="L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s="16" customFormat="1" ht="19.149999999999999" customHeight="1">
      <c r="A68" s="38">
        <v>21081100</v>
      </c>
      <c r="B68" s="29" t="s">
        <v>58</v>
      </c>
      <c r="C68" s="61">
        <f t="shared" si="2"/>
        <v>165000</v>
      </c>
      <c r="D68" s="62">
        <f>50000+65000+50000</f>
        <v>165000</v>
      </c>
      <c r="E68" s="62"/>
      <c r="F68" s="62"/>
      <c r="G68" s="15"/>
      <c r="H68" s="15"/>
      <c r="I68" s="15"/>
      <c r="J68" s="15"/>
      <c r="K68" s="15"/>
      <c r="L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s="16" customFormat="1" ht="64.900000000000006" customHeight="1">
      <c r="A69" s="38">
        <v>21081500</v>
      </c>
      <c r="B69" s="30" t="s">
        <v>145</v>
      </c>
      <c r="C69" s="61">
        <f t="shared" si="2"/>
        <v>457800</v>
      </c>
      <c r="D69" s="62">
        <f>120000+46000+221800+70000</f>
        <v>457800</v>
      </c>
      <c r="E69" s="62"/>
      <c r="F69" s="62"/>
      <c r="G69" s="15"/>
      <c r="H69" s="15"/>
      <c r="I69" s="15"/>
      <c r="J69" s="15"/>
      <c r="K69" s="15"/>
      <c r="L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s="16" customFormat="1" ht="23.45" customHeight="1">
      <c r="A70" s="38">
        <v>21081700</v>
      </c>
      <c r="B70" s="30" t="s">
        <v>157</v>
      </c>
      <c r="C70" s="61">
        <f t="shared" si="2"/>
        <v>14300</v>
      </c>
      <c r="D70" s="62">
        <v>14300</v>
      </c>
      <c r="E70" s="62"/>
      <c r="F70" s="62"/>
      <c r="G70" s="15"/>
      <c r="H70" s="15"/>
      <c r="I70" s="15"/>
      <c r="J70" s="15"/>
      <c r="K70" s="15"/>
      <c r="L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s="12" customFormat="1" ht="61.9" customHeight="1">
      <c r="A71" s="38">
        <v>21082400</v>
      </c>
      <c r="B71" s="30" t="s">
        <v>122</v>
      </c>
      <c r="C71" s="61">
        <f t="shared" si="2"/>
        <v>5000</v>
      </c>
      <c r="D71" s="62">
        <f>25000-20000</f>
        <v>5000</v>
      </c>
      <c r="E71" s="62"/>
      <c r="F71" s="62"/>
      <c r="G71" s="11"/>
      <c r="H71" s="11"/>
      <c r="I71" s="11"/>
      <c r="J71" s="11"/>
      <c r="K71" s="11"/>
      <c r="L71" s="11"/>
      <c r="IK71" s="11"/>
      <c r="IL71" s="11"/>
      <c r="IM71" s="11"/>
      <c r="IN71" s="11"/>
      <c r="IO71" s="11"/>
      <c r="IP71" s="11"/>
      <c r="IQ71" s="11"/>
      <c r="IR71" s="11"/>
      <c r="IS71" s="11"/>
    </row>
    <row r="72" spans="1:253" s="12" customFormat="1" ht="33" customHeight="1">
      <c r="A72" s="38">
        <v>22000000</v>
      </c>
      <c r="B72" s="29" t="s">
        <v>8</v>
      </c>
      <c r="C72" s="61">
        <f>C73+C79+C81</f>
        <v>12035300</v>
      </c>
      <c r="D72" s="61">
        <f>D73+D79+D81</f>
        <v>12040670</v>
      </c>
      <c r="E72" s="61"/>
      <c r="F72" s="61"/>
      <c r="G72" s="11"/>
      <c r="H72" s="11"/>
      <c r="I72" s="11"/>
      <c r="J72" s="11"/>
      <c r="K72" s="11"/>
      <c r="L72" s="11"/>
      <c r="IK72" s="11"/>
      <c r="IL72" s="11"/>
      <c r="IM72" s="11"/>
      <c r="IN72" s="11"/>
      <c r="IO72" s="11"/>
      <c r="IP72" s="11"/>
      <c r="IQ72" s="11"/>
      <c r="IR72" s="11"/>
      <c r="IS72" s="11"/>
    </row>
    <row r="73" spans="1:253" s="12" customFormat="1" ht="15.75" customHeight="1">
      <c r="A73" s="38">
        <v>22010000</v>
      </c>
      <c r="B73" s="29" t="s">
        <v>56</v>
      </c>
      <c r="C73" s="61">
        <f>SUM(C74:C77)</f>
        <v>9785300</v>
      </c>
      <c r="D73" s="61">
        <f>SUM(D74:D78)</f>
        <v>9790670</v>
      </c>
      <c r="E73" s="61"/>
      <c r="F73" s="61"/>
      <c r="G73" s="11"/>
      <c r="H73" s="11"/>
      <c r="I73" s="11"/>
      <c r="J73" s="11"/>
      <c r="K73" s="11"/>
      <c r="L73" s="11"/>
      <c r="IK73" s="11"/>
      <c r="IL73" s="11"/>
      <c r="IM73" s="11"/>
      <c r="IN73" s="11"/>
      <c r="IO73" s="11"/>
      <c r="IP73" s="11"/>
      <c r="IQ73" s="11"/>
      <c r="IR73" s="11"/>
      <c r="IS73" s="11"/>
    </row>
    <row r="74" spans="1:253" s="16" customFormat="1" ht="70.900000000000006" customHeight="1">
      <c r="A74" s="38">
        <v>22010200</v>
      </c>
      <c r="B74" s="42" t="s">
        <v>94</v>
      </c>
      <c r="C74" s="61">
        <f t="shared" si="2"/>
        <v>25600</v>
      </c>
      <c r="D74" s="61">
        <v>25600</v>
      </c>
      <c r="E74" s="61"/>
      <c r="F74" s="61"/>
      <c r="G74" s="15"/>
      <c r="H74" s="15"/>
      <c r="I74" s="15"/>
      <c r="J74" s="15"/>
      <c r="K74" s="15"/>
      <c r="L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s="12" customFormat="1" ht="36.6" customHeight="1">
      <c r="A75" s="38">
        <v>22010300</v>
      </c>
      <c r="B75" s="29" t="s">
        <v>81</v>
      </c>
      <c r="C75" s="61">
        <f t="shared" si="2"/>
        <v>284700</v>
      </c>
      <c r="D75" s="61">
        <f>248700+36000</f>
        <v>284700</v>
      </c>
      <c r="E75" s="61"/>
      <c r="F75" s="61"/>
      <c r="G75" s="11"/>
      <c r="H75" s="11"/>
      <c r="I75" s="11"/>
      <c r="J75" s="11"/>
      <c r="K75" s="11"/>
      <c r="L75" s="11"/>
      <c r="IK75" s="11"/>
      <c r="IL75" s="11"/>
      <c r="IM75" s="11"/>
      <c r="IN75" s="11"/>
      <c r="IO75" s="11"/>
      <c r="IP75" s="11"/>
      <c r="IQ75" s="11"/>
      <c r="IR75" s="11"/>
      <c r="IS75" s="11"/>
    </row>
    <row r="76" spans="1:253" s="16" customFormat="1" ht="23.45" customHeight="1">
      <c r="A76" s="38">
        <v>22012500</v>
      </c>
      <c r="B76" s="29" t="s">
        <v>57</v>
      </c>
      <c r="C76" s="61">
        <f t="shared" si="2"/>
        <v>9250000</v>
      </c>
      <c r="D76" s="61">
        <f>9000000+100000+150000</f>
        <v>9250000</v>
      </c>
      <c r="E76" s="61"/>
      <c r="F76" s="61"/>
      <c r="G76" s="15"/>
      <c r="H76" s="15"/>
      <c r="I76" s="15"/>
      <c r="J76" s="15"/>
      <c r="K76" s="15"/>
      <c r="L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s="16" customFormat="1" ht="33" customHeight="1">
      <c r="A77" s="38">
        <v>22012600</v>
      </c>
      <c r="B77" s="29" t="s">
        <v>69</v>
      </c>
      <c r="C77" s="61">
        <f t="shared" si="2"/>
        <v>225000</v>
      </c>
      <c r="D77" s="61">
        <f>180000+45000</f>
        <v>225000</v>
      </c>
      <c r="E77" s="61"/>
      <c r="F77" s="61"/>
      <c r="G77" s="15"/>
      <c r="H77" s="15"/>
      <c r="I77" s="15"/>
      <c r="J77" s="15"/>
      <c r="K77" s="15"/>
      <c r="L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s="16" customFormat="1" ht="82.9" customHeight="1">
      <c r="A78" s="38">
        <v>22012900</v>
      </c>
      <c r="B78" s="43" t="s">
        <v>97</v>
      </c>
      <c r="C78" s="61">
        <f t="shared" si="2"/>
        <v>5370</v>
      </c>
      <c r="D78" s="61">
        <v>5370</v>
      </c>
      <c r="E78" s="61"/>
      <c r="F78" s="61"/>
      <c r="G78" s="15"/>
      <c r="H78" s="15"/>
      <c r="I78" s="15"/>
      <c r="J78" s="15"/>
      <c r="K78" s="15"/>
      <c r="L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s="12" customFormat="1" ht="34.15" customHeight="1">
      <c r="A79" s="38">
        <v>22080000</v>
      </c>
      <c r="B79" s="28" t="s">
        <v>41</v>
      </c>
      <c r="C79" s="61">
        <f>C80</f>
        <v>900000</v>
      </c>
      <c r="D79" s="62">
        <f>D80</f>
        <v>900000</v>
      </c>
      <c r="E79" s="62"/>
      <c r="F79" s="62"/>
      <c r="G79" s="11"/>
      <c r="H79" s="11"/>
      <c r="I79" s="11"/>
      <c r="J79" s="11"/>
      <c r="K79" s="11"/>
      <c r="L79" s="11"/>
      <c r="IK79" s="11"/>
      <c r="IL79" s="11"/>
      <c r="IM79" s="11"/>
      <c r="IN79" s="11"/>
      <c r="IO79" s="11"/>
      <c r="IP79" s="11"/>
      <c r="IQ79" s="11"/>
      <c r="IR79" s="11"/>
      <c r="IS79" s="11"/>
    </row>
    <row r="80" spans="1:253" s="16" customFormat="1" ht="32.450000000000003" customHeight="1">
      <c r="A80" s="38">
        <v>22080400</v>
      </c>
      <c r="B80" s="28" t="s">
        <v>114</v>
      </c>
      <c r="C80" s="61">
        <f t="shared" si="2"/>
        <v>900000</v>
      </c>
      <c r="D80" s="62">
        <v>900000</v>
      </c>
      <c r="E80" s="62"/>
      <c r="F80" s="62"/>
      <c r="G80" s="15"/>
      <c r="H80" s="15"/>
      <c r="I80" s="15"/>
      <c r="J80" s="15"/>
      <c r="K80" s="15"/>
      <c r="L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s="12" customFormat="1" ht="18" customHeight="1">
      <c r="A81" s="38">
        <v>22090000</v>
      </c>
      <c r="B81" s="28" t="s">
        <v>42</v>
      </c>
      <c r="C81" s="61">
        <f>SUM(C82:C84)</f>
        <v>1350000</v>
      </c>
      <c r="D81" s="61">
        <f>SUM(D82:D84)</f>
        <v>1350000</v>
      </c>
      <c r="E81" s="61"/>
      <c r="F81" s="61"/>
      <c r="G81" s="11"/>
      <c r="H81" s="11"/>
      <c r="I81" s="11"/>
      <c r="J81" s="11"/>
      <c r="K81" s="11"/>
      <c r="L81" s="11"/>
      <c r="IK81" s="11"/>
      <c r="IL81" s="11"/>
      <c r="IM81" s="11"/>
      <c r="IN81" s="11"/>
      <c r="IO81" s="11"/>
      <c r="IP81" s="11"/>
      <c r="IQ81" s="11"/>
      <c r="IR81" s="11"/>
      <c r="IS81" s="11"/>
    </row>
    <row r="82" spans="1:253" s="16" customFormat="1" ht="47.45" customHeight="1">
      <c r="A82" s="38">
        <v>22090100</v>
      </c>
      <c r="B82" s="28" t="s">
        <v>43</v>
      </c>
      <c r="C82" s="61">
        <f t="shared" si="2"/>
        <v>1300000</v>
      </c>
      <c r="D82" s="62">
        <f>750000+200000+350000</f>
        <v>1300000</v>
      </c>
      <c r="E82" s="62"/>
      <c r="F82" s="62"/>
      <c r="G82" s="15"/>
      <c r="H82" s="15"/>
      <c r="I82" s="15"/>
      <c r="J82" s="15"/>
      <c r="K82" s="15"/>
      <c r="L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s="16" customFormat="1" ht="21" hidden="1" customHeight="1">
      <c r="A83" s="38">
        <v>22090200</v>
      </c>
      <c r="B83" s="34" t="s">
        <v>98</v>
      </c>
      <c r="C83" s="61">
        <f t="shared" si="2"/>
        <v>0</v>
      </c>
      <c r="D83" s="62"/>
      <c r="E83" s="62"/>
      <c r="F83" s="62"/>
      <c r="G83" s="15"/>
      <c r="H83" s="15"/>
      <c r="I83" s="15"/>
      <c r="J83" s="15"/>
      <c r="K83" s="15"/>
      <c r="L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6" customFormat="1" ht="32.450000000000003" customHeight="1">
      <c r="A84" s="38">
        <v>22090400</v>
      </c>
      <c r="B84" s="28" t="s">
        <v>75</v>
      </c>
      <c r="C84" s="61">
        <f t="shared" si="2"/>
        <v>50000</v>
      </c>
      <c r="D84" s="62">
        <v>50000</v>
      </c>
      <c r="E84" s="62"/>
      <c r="F84" s="62"/>
      <c r="G84" s="15"/>
      <c r="H84" s="15"/>
      <c r="I84" s="15"/>
      <c r="J84" s="15"/>
      <c r="K84" s="15"/>
      <c r="L84" s="15"/>
      <c r="IK84" s="15"/>
      <c r="IL84" s="15"/>
      <c r="IM84" s="15"/>
      <c r="IN84" s="15"/>
      <c r="IO84" s="15"/>
      <c r="IP84" s="15"/>
      <c r="IQ84" s="15"/>
      <c r="IR84" s="15"/>
      <c r="IS84" s="15"/>
    </row>
    <row r="85" spans="1:253" s="12" customFormat="1" ht="15.6" customHeight="1">
      <c r="A85" s="38">
        <v>24000000</v>
      </c>
      <c r="B85" s="28" t="s">
        <v>48</v>
      </c>
      <c r="C85" s="61">
        <f>C86+C87+C91</f>
        <v>3734720</v>
      </c>
      <c r="D85" s="61">
        <f>D86+D87</f>
        <v>3517360</v>
      </c>
      <c r="E85" s="61">
        <f>E87+E91</f>
        <v>50000</v>
      </c>
      <c r="F85" s="61">
        <f>F87+F91</f>
        <v>0</v>
      </c>
      <c r="G85" s="11"/>
      <c r="H85" s="11"/>
      <c r="I85" s="11"/>
      <c r="J85" s="11"/>
      <c r="K85" s="11"/>
      <c r="L85" s="11"/>
      <c r="IK85" s="11"/>
      <c r="IL85" s="11"/>
      <c r="IM85" s="11"/>
      <c r="IN85" s="11"/>
      <c r="IO85" s="11"/>
      <c r="IP85" s="11"/>
      <c r="IQ85" s="11"/>
      <c r="IR85" s="11"/>
      <c r="IS85" s="11"/>
    </row>
    <row r="86" spans="1:253" s="12" customFormat="1" ht="15.75" hidden="1" customHeight="1">
      <c r="A86" s="38">
        <v>24030000</v>
      </c>
      <c r="B86" s="28" t="s">
        <v>60</v>
      </c>
      <c r="C86" s="61">
        <f t="shared" ref="C86:C91" si="3">D86+E86</f>
        <v>0</v>
      </c>
      <c r="D86" s="61"/>
      <c r="E86" s="61"/>
      <c r="F86" s="61"/>
      <c r="G86" s="11"/>
      <c r="H86" s="11"/>
      <c r="I86" s="11"/>
      <c r="J86" s="11"/>
      <c r="K86" s="11"/>
      <c r="L86" s="11"/>
      <c r="IK86" s="11"/>
      <c r="IL86" s="11"/>
      <c r="IM86" s="11"/>
      <c r="IN86" s="11"/>
      <c r="IO86" s="11"/>
      <c r="IP86" s="11"/>
      <c r="IQ86" s="11"/>
      <c r="IR86" s="11"/>
      <c r="IS86" s="11"/>
    </row>
    <row r="87" spans="1:253" s="12" customFormat="1" ht="16.149999999999999" customHeight="1">
      <c r="A87" s="38">
        <v>24060000</v>
      </c>
      <c r="B87" s="28" t="s">
        <v>50</v>
      </c>
      <c r="C87" s="61">
        <f t="shared" si="3"/>
        <v>3567360</v>
      </c>
      <c r="D87" s="61">
        <f>D88+D89+D90+D91</f>
        <v>3517360</v>
      </c>
      <c r="E87" s="61">
        <f>E88+E89+E90</f>
        <v>50000</v>
      </c>
      <c r="F87" s="61"/>
      <c r="G87" s="11"/>
      <c r="H87" s="11"/>
      <c r="I87" s="11"/>
      <c r="J87" s="11"/>
      <c r="K87" s="11"/>
      <c r="L87" s="11"/>
      <c r="IK87" s="11"/>
      <c r="IL87" s="11"/>
      <c r="IM87" s="11"/>
      <c r="IN87" s="11"/>
      <c r="IO87" s="11"/>
      <c r="IP87" s="11"/>
      <c r="IQ87" s="11"/>
      <c r="IR87" s="11"/>
      <c r="IS87" s="11"/>
    </row>
    <row r="88" spans="1:253" s="12" customFormat="1" ht="16.149999999999999" customHeight="1">
      <c r="A88" s="38">
        <v>24060300</v>
      </c>
      <c r="B88" s="28" t="s">
        <v>50</v>
      </c>
      <c r="C88" s="61">
        <f t="shared" si="3"/>
        <v>3350000</v>
      </c>
      <c r="D88" s="61">
        <f>2000000+800000+550000</f>
        <v>3350000</v>
      </c>
      <c r="E88" s="61"/>
      <c r="F88" s="61"/>
      <c r="G88" s="11"/>
      <c r="H88" s="11"/>
      <c r="I88" s="11"/>
      <c r="J88" s="11"/>
      <c r="K88" s="11"/>
      <c r="L88" s="11"/>
      <c r="IK88" s="11"/>
      <c r="IL88" s="11"/>
      <c r="IM88" s="11"/>
      <c r="IN88" s="11"/>
      <c r="IO88" s="11"/>
      <c r="IP88" s="11"/>
      <c r="IQ88" s="11"/>
      <c r="IR88" s="11"/>
      <c r="IS88" s="11"/>
    </row>
    <row r="89" spans="1:253" s="16" customFormat="1" ht="32.450000000000003" hidden="1" customHeight="1">
      <c r="A89" s="38">
        <v>24061600</v>
      </c>
      <c r="B89" s="28" t="s">
        <v>53</v>
      </c>
      <c r="C89" s="61">
        <f t="shared" si="3"/>
        <v>0</v>
      </c>
      <c r="D89" s="62"/>
      <c r="E89" s="62"/>
      <c r="F89" s="62"/>
      <c r="G89" s="15"/>
      <c r="H89" s="15"/>
      <c r="I89" s="15"/>
      <c r="J89" s="15"/>
      <c r="K89" s="15"/>
      <c r="L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s="16" customFormat="1" ht="48.75" customHeight="1">
      <c r="A90" s="38">
        <v>24062100</v>
      </c>
      <c r="B90" s="28" t="s">
        <v>49</v>
      </c>
      <c r="C90" s="61">
        <f t="shared" si="3"/>
        <v>50000</v>
      </c>
      <c r="D90" s="62"/>
      <c r="E90" s="62">
        <f>10000+40000</f>
        <v>50000</v>
      </c>
      <c r="F90" s="62"/>
      <c r="G90" s="15"/>
      <c r="H90" s="15"/>
      <c r="I90" s="15"/>
      <c r="J90" s="15"/>
      <c r="K90" s="15"/>
      <c r="L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s="12" customFormat="1" ht="111.6" customHeight="1">
      <c r="A91" s="38">
        <v>24062200</v>
      </c>
      <c r="B91" s="28" t="s">
        <v>158</v>
      </c>
      <c r="C91" s="61">
        <f t="shared" si="3"/>
        <v>167360</v>
      </c>
      <c r="D91" s="62">
        <v>167360</v>
      </c>
      <c r="E91" s="62"/>
      <c r="F91" s="62"/>
      <c r="G91" s="11"/>
      <c r="H91" s="11"/>
      <c r="I91" s="11"/>
      <c r="J91" s="11"/>
      <c r="K91" s="11"/>
      <c r="L91" s="11"/>
      <c r="IK91" s="11"/>
      <c r="IL91" s="11"/>
      <c r="IM91" s="11"/>
      <c r="IN91" s="11"/>
      <c r="IO91" s="11"/>
      <c r="IP91" s="11"/>
      <c r="IQ91" s="11"/>
      <c r="IR91" s="11"/>
      <c r="IS91" s="11"/>
    </row>
    <row r="92" spans="1:253" s="12" customFormat="1" ht="16.149999999999999" customHeight="1">
      <c r="A92" s="38">
        <v>25000000</v>
      </c>
      <c r="B92" s="29" t="s">
        <v>13</v>
      </c>
      <c r="C92" s="61">
        <f>C93</f>
        <v>38154946</v>
      </c>
      <c r="D92" s="61"/>
      <c r="E92" s="61">
        <f>E93</f>
        <v>38154946</v>
      </c>
      <c r="F92" s="61"/>
      <c r="G92" s="11"/>
      <c r="H92" s="11"/>
      <c r="I92" s="11"/>
      <c r="J92" s="11"/>
      <c r="K92" s="11"/>
      <c r="L92" s="11"/>
      <c r="IK92" s="11"/>
      <c r="IL92" s="11"/>
      <c r="IM92" s="11"/>
      <c r="IN92" s="11"/>
      <c r="IO92" s="11"/>
      <c r="IP92" s="11"/>
      <c r="IQ92" s="11"/>
      <c r="IR92" s="11"/>
      <c r="IS92" s="11"/>
    </row>
    <row r="93" spans="1:253" s="12" customFormat="1" ht="30" customHeight="1">
      <c r="A93" s="38">
        <v>25010000</v>
      </c>
      <c r="B93" s="28" t="s">
        <v>44</v>
      </c>
      <c r="C93" s="61">
        <f t="shared" si="2"/>
        <v>38154946</v>
      </c>
      <c r="D93" s="61">
        <f>D94+D95+D96</f>
        <v>0</v>
      </c>
      <c r="E93" s="61">
        <f>E94+E95+E96</f>
        <v>38154946</v>
      </c>
      <c r="F93" s="61"/>
      <c r="G93" s="11"/>
      <c r="H93" s="11"/>
      <c r="I93" s="11"/>
      <c r="J93" s="11"/>
      <c r="K93" s="11"/>
      <c r="L93" s="11"/>
      <c r="IK93" s="11"/>
      <c r="IL93" s="11"/>
      <c r="IM93" s="11"/>
      <c r="IN93" s="11"/>
      <c r="IO93" s="11"/>
      <c r="IP93" s="11"/>
      <c r="IQ93" s="11"/>
      <c r="IR93" s="11"/>
      <c r="IS93" s="11"/>
    </row>
    <row r="94" spans="1:253" s="16" customFormat="1" ht="31.5">
      <c r="A94" s="38">
        <v>25010100</v>
      </c>
      <c r="B94" s="28" t="s">
        <v>45</v>
      </c>
      <c r="C94" s="61">
        <f t="shared" si="2"/>
        <v>37947496</v>
      </c>
      <c r="D94" s="61"/>
      <c r="E94" s="61">
        <v>37947496</v>
      </c>
      <c r="F94" s="61"/>
      <c r="G94" s="15"/>
      <c r="H94" s="15"/>
      <c r="I94" s="15"/>
      <c r="J94" s="15"/>
      <c r="K94" s="15"/>
      <c r="L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s="16" customFormat="1" ht="47.25">
      <c r="A95" s="38">
        <v>25010300</v>
      </c>
      <c r="B95" s="28" t="s">
        <v>101</v>
      </c>
      <c r="C95" s="61">
        <f>D95+E95</f>
        <v>203950</v>
      </c>
      <c r="D95" s="61"/>
      <c r="E95" s="61">
        <v>203950</v>
      </c>
      <c r="F95" s="61"/>
      <c r="G95" s="15"/>
      <c r="H95" s="15"/>
      <c r="I95" s="15"/>
      <c r="J95" s="15"/>
      <c r="K95" s="15"/>
      <c r="L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s="16" customFormat="1" ht="36.6" customHeight="1">
      <c r="A96" s="38">
        <v>25010400</v>
      </c>
      <c r="B96" s="28" t="s">
        <v>123</v>
      </c>
      <c r="C96" s="61">
        <f t="shared" si="2"/>
        <v>3500</v>
      </c>
      <c r="D96" s="61"/>
      <c r="E96" s="61">
        <v>3500</v>
      </c>
      <c r="F96" s="61"/>
      <c r="G96" s="15"/>
      <c r="H96" s="15"/>
      <c r="I96" s="15"/>
      <c r="J96" s="15"/>
      <c r="K96" s="15"/>
      <c r="L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s="12" customFormat="1" ht="18.75" customHeight="1">
      <c r="A97" s="38">
        <v>30000000</v>
      </c>
      <c r="B97" s="28" t="s">
        <v>51</v>
      </c>
      <c r="C97" s="61">
        <f>C98+C103</f>
        <v>7650000</v>
      </c>
      <c r="D97" s="61">
        <f>D98</f>
        <v>0</v>
      </c>
      <c r="E97" s="61">
        <f>E98+E103</f>
        <v>7650000</v>
      </c>
      <c r="F97" s="61">
        <f>F98+F103</f>
        <v>7650000</v>
      </c>
      <c r="G97" s="11"/>
      <c r="H97" s="11"/>
      <c r="I97" s="11"/>
      <c r="J97" s="11"/>
      <c r="K97" s="11"/>
      <c r="L97" s="11"/>
      <c r="IK97" s="11"/>
      <c r="IL97" s="11"/>
      <c r="IM97" s="11"/>
      <c r="IN97" s="11"/>
      <c r="IO97" s="11"/>
      <c r="IP97" s="11"/>
      <c r="IQ97" s="11"/>
      <c r="IR97" s="11"/>
      <c r="IS97" s="11"/>
    </row>
    <row r="98" spans="1:253" s="12" customFormat="1" ht="18" customHeight="1">
      <c r="A98" s="38">
        <v>31000000</v>
      </c>
      <c r="B98" s="28" t="s">
        <v>61</v>
      </c>
      <c r="C98" s="61">
        <f>C102</f>
        <v>7600000</v>
      </c>
      <c r="D98" s="61">
        <f>D99+D101</f>
        <v>0</v>
      </c>
      <c r="E98" s="61">
        <f>E102</f>
        <v>7600000</v>
      </c>
      <c r="F98" s="61">
        <f>F102</f>
        <v>7600000</v>
      </c>
      <c r="G98" s="11"/>
      <c r="H98" s="11"/>
      <c r="I98" s="11"/>
      <c r="J98" s="11"/>
      <c r="K98" s="11"/>
      <c r="L98" s="11"/>
      <c r="IK98" s="11"/>
      <c r="IL98" s="11"/>
      <c r="IM98" s="11"/>
      <c r="IN98" s="11"/>
      <c r="IO98" s="11"/>
      <c r="IP98" s="11"/>
      <c r="IQ98" s="11"/>
      <c r="IR98" s="11"/>
      <c r="IS98" s="11"/>
    </row>
    <row r="99" spans="1:253" s="12" customFormat="1" ht="48.6" hidden="1" customHeight="1">
      <c r="A99" s="38">
        <v>31010000</v>
      </c>
      <c r="B99" s="28" t="s">
        <v>62</v>
      </c>
      <c r="C99" s="61">
        <f>D99+E99</f>
        <v>0</v>
      </c>
      <c r="D99" s="61">
        <f>D100</f>
        <v>0</v>
      </c>
      <c r="E99" s="61"/>
      <c r="F99" s="61"/>
      <c r="G99" s="11"/>
      <c r="H99" s="11"/>
      <c r="I99" s="11"/>
      <c r="J99" s="11"/>
      <c r="K99" s="11"/>
      <c r="L99" s="11"/>
      <c r="IK99" s="11"/>
      <c r="IL99" s="11"/>
      <c r="IM99" s="11"/>
      <c r="IN99" s="11"/>
      <c r="IO99" s="11"/>
      <c r="IP99" s="11"/>
      <c r="IQ99" s="11"/>
      <c r="IR99" s="11"/>
      <c r="IS99" s="11"/>
    </row>
    <row r="100" spans="1:253" s="16" customFormat="1" ht="63" hidden="1">
      <c r="A100" s="38">
        <v>31010200</v>
      </c>
      <c r="B100" s="28" t="s">
        <v>63</v>
      </c>
      <c r="C100" s="61">
        <f>D100</f>
        <v>0</v>
      </c>
      <c r="D100" s="61"/>
      <c r="E100" s="61"/>
      <c r="F100" s="61"/>
      <c r="G100" s="15"/>
      <c r="H100" s="15"/>
      <c r="I100" s="15"/>
      <c r="J100" s="15"/>
      <c r="K100" s="15"/>
      <c r="L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s="16" customFormat="1" ht="31.5" hidden="1">
      <c r="A101" s="38">
        <v>31020000</v>
      </c>
      <c r="B101" s="28" t="s">
        <v>64</v>
      </c>
      <c r="C101" s="61">
        <f>D101</f>
        <v>0</v>
      </c>
      <c r="D101" s="61">
        <f>3000-3000</f>
        <v>0</v>
      </c>
      <c r="E101" s="61"/>
      <c r="F101" s="61"/>
      <c r="G101" s="15"/>
      <c r="H101" s="15"/>
      <c r="I101" s="15"/>
      <c r="J101" s="15"/>
      <c r="K101" s="15"/>
      <c r="L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s="12" customFormat="1" ht="32.450000000000003" customHeight="1">
      <c r="A102" s="38">
        <v>31030000</v>
      </c>
      <c r="B102" s="28" t="s">
        <v>66</v>
      </c>
      <c r="C102" s="61">
        <f>D102+E102</f>
        <v>7600000</v>
      </c>
      <c r="D102" s="61"/>
      <c r="E102" s="61">
        <f>100000+7500000</f>
        <v>7600000</v>
      </c>
      <c r="F102" s="61">
        <f>E102</f>
        <v>7600000</v>
      </c>
      <c r="G102" s="11"/>
      <c r="H102" s="11"/>
      <c r="I102" s="11"/>
      <c r="J102" s="11"/>
      <c r="K102" s="11"/>
      <c r="L102" s="11"/>
      <c r="IK102" s="11"/>
      <c r="IL102" s="11"/>
      <c r="IM102" s="11"/>
      <c r="IN102" s="11"/>
      <c r="IO102" s="11"/>
      <c r="IP102" s="11"/>
      <c r="IQ102" s="11"/>
      <c r="IR102" s="11"/>
      <c r="IS102" s="11"/>
    </row>
    <row r="103" spans="1:253" s="12" customFormat="1" ht="18" customHeight="1">
      <c r="A103" s="38">
        <v>33000000</v>
      </c>
      <c r="B103" s="29" t="s">
        <v>54</v>
      </c>
      <c r="C103" s="61">
        <f>C104</f>
        <v>50000</v>
      </c>
      <c r="D103" s="61"/>
      <c r="E103" s="61">
        <f>E104</f>
        <v>50000</v>
      </c>
      <c r="F103" s="61">
        <f>E103</f>
        <v>50000</v>
      </c>
      <c r="G103" s="11"/>
      <c r="H103" s="11"/>
      <c r="I103" s="11"/>
      <c r="J103" s="11"/>
      <c r="K103" s="11"/>
      <c r="L103" s="11"/>
      <c r="IK103" s="11"/>
      <c r="IL103" s="11"/>
      <c r="IM103" s="11"/>
      <c r="IN103" s="11"/>
      <c r="IO103" s="11"/>
      <c r="IP103" s="11"/>
      <c r="IQ103" s="11"/>
      <c r="IR103" s="11"/>
      <c r="IS103" s="11"/>
    </row>
    <row r="104" spans="1:253" s="12" customFormat="1" ht="18" customHeight="1">
      <c r="A104" s="38">
        <v>33010000</v>
      </c>
      <c r="B104" s="28" t="s">
        <v>55</v>
      </c>
      <c r="C104" s="61">
        <f>C105</f>
        <v>50000</v>
      </c>
      <c r="D104" s="61"/>
      <c r="E104" s="61">
        <f>E105</f>
        <v>50000</v>
      </c>
      <c r="F104" s="61">
        <f>E104</f>
        <v>50000</v>
      </c>
      <c r="G104" s="11"/>
      <c r="H104" s="11"/>
      <c r="I104" s="11"/>
      <c r="J104" s="11"/>
      <c r="K104" s="11"/>
      <c r="L104" s="11"/>
      <c r="IK104" s="11"/>
      <c r="IL104" s="11"/>
      <c r="IM104" s="11"/>
      <c r="IN104" s="11"/>
      <c r="IO104" s="11"/>
      <c r="IP104" s="11"/>
      <c r="IQ104" s="11"/>
      <c r="IR104" s="11"/>
      <c r="IS104" s="11"/>
    </row>
    <row r="105" spans="1:253" s="16" customFormat="1" ht="65.25" customHeight="1">
      <c r="A105" s="38">
        <v>33010100</v>
      </c>
      <c r="B105" s="28" t="s">
        <v>59</v>
      </c>
      <c r="C105" s="61">
        <f>D105+E105</f>
        <v>50000</v>
      </c>
      <c r="D105" s="61"/>
      <c r="E105" s="61">
        <v>50000</v>
      </c>
      <c r="F105" s="61">
        <f>E105</f>
        <v>50000</v>
      </c>
      <c r="G105" s="15"/>
      <c r="H105" s="15"/>
      <c r="I105" s="15"/>
      <c r="J105" s="15"/>
      <c r="K105" s="15"/>
      <c r="L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s="16" customFormat="1" ht="15.75">
      <c r="A106" s="38">
        <v>50000000</v>
      </c>
      <c r="B106" s="29" t="s">
        <v>9</v>
      </c>
      <c r="C106" s="61">
        <f>D106+E106</f>
        <v>2000000</v>
      </c>
      <c r="D106" s="62"/>
      <c r="E106" s="62">
        <f>E107</f>
        <v>2000000</v>
      </c>
      <c r="F106" s="62"/>
      <c r="G106" s="15"/>
      <c r="H106" s="21"/>
      <c r="I106" s="15"/>
      <c r="J106" s="15"/>
      <c r="K106" s="15"/>
      <c r="L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s="16" customFormat="1" ht="48.75" customHeight="1">
      <c r="A107" s="38">
        <v>50110000</v>
      </c>
      <c r="B107" s="28" t="s">
        <v>46</v>
      </c>
      <c r="C107" s="61">
        <f>D107+E107</f>
        <v>2000000</v>
      </c>
      <c r="D107" s="62"/>
      <c r="E107" s="62">
        <v>2000000</v>
      </c>
      <c r="F107" s="62"/>
      <c r="G107" s="15"/>
      <c r="H107" s="22"/>
      <c r="I107" s="15"/>
      <c r="J107" s="15"/>
      <c r="K107" s="15"/>
      <c r="L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s="16" customFormat="1" ht="30.75" customHeight="1">
      <c r="A108" s="38"/>
      <c r="B108" s="45" t="s">
        <v>90</v>
      </c>
      <c r="C108" s="64">
        <f>D108+E108</f>
        <v>958660211</v>
      </c>
      <c r="D108" s="64">
        <f>D14+D61+D97+D106</f>
        <v>910079265</v>
      </c>
      <c r="E108" s="64">
        <f>E14+E61+E97+E106</f>
        <v>48580946</v>
      </c>
      <c r="F108" s="64">
        <f>F97</f>
        <v>7650000</v>
      </c>
      <c r="G108" s="15"/>
      <c r="H108" s="22"/>
      <c r="I108" s="15"/>
      <c r="J108" s="15"/>
      <c r="K108" s="15"/>
      <c r="L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s="20" customFormat="1" ht="15" customHeight="1">
      <c r="A109" s="38">
        <v>40000000</v>
      </c>
      <c r="B109" s="29" t="s">
        <v>1</v>
      </c>
      <c r="C109" s="63">
        <f t="shared" ref="C109:C119" si="4">D109+E109</f>
        <v>481361498.5</v>
      </c>
      <c r="D109" s="63">
        <f>D110</f>
        <v>278482241.5</v>
      </c>
      <c r="E109" s="61">
        <f>E110</f>
        <v>202879257</v>
      </c>
      <c r="F109" s="61">
        <f>F110</f>
        <v>400000</v>
      </c>
      <c r="G109" s="19"/>
      <c r="H109" s="19"/>
      <c r="I109" s="32"/>
      <c r="J109" s="19"/>
      <c r="K109" s="19"/>
      <c r="L109" s="19"/>
      <c r="IK109" s="19"/>
      <c r="IL109" s="19"/>
      <c r="IM109" s="19"/>
      <c r="IN109" s="19"/>
      <c r="IO109" s="19"/>
      <c r="IP109" s="19"/>
      <c r="IQ109" s="19"/>
      <c r="IR109" s="19"/>
      <c r="IS109" s="19"/>
    </row>
    <row r="110" spans="1:253" s="12" customFormat="1" ht="15.75" customHeight="1">
      <c r="A110" s="38">
        <v>41000000</v>
      </c>
      <c r="B110" s="29" t="s">
        <v>14</v>
      </c>
      <c r="C110" s="63">
        <f t="shared" si="4"/>
        <v>481361498.5</v>
      </c>
      <c r="D110" s="74">
        <f>D111+D114+D120+D126</f>
        <v>278482241.5</v>
      </c>
      <c r="E110" s="52">
        <f>E111+E114+E120+E126</f>
        <v>202879257</v>
      </c>
      <c r="F110" s="52">
        <f>F111+F114+F120+F126</f>
        <v>400000</v>
      </c>
      <c r="G110" s="11"/>
      <c r="H110" s="11"/>
      <c r="I110" s="11"/>
      <c r="J110" s="11"/>
      <c r="K110" s="11"/>
      <c r="L110" s="11"/>
      <c r="IK110" s="11"/>
      <c r="IL110" s="11"/>
      <c r="IM110" s="11"/>
      <c r="IN110" s="11"/>
      <c r="IO110" s="11"/>
      <c r="IP110" s="11"/>
      <c r="IQ110" s="11"/>
      <c r="IR110" s="11"/>
      <c r="IS110" s="11"/>
    </row>
    <row r="111" spans="1:253" s="12" customFormat="1" ht="16.899999999999999" customHeight="1">
      <c r="A111" s="38">
        <v>41020000</v>
      </c>
      <c r="B111" s="29" t="s">
        <v>74</v>
      </c>
      <c r="C111" s="61">
        <f t="shared" si="4"/>
        <v>47231000</v>
      </c>
      <c r="D111" s="52">
        <f>D112+D113</f>
        <v>47231000</v>
      </c>
      <c r="E111" s="52"/>
      <c r="F111" s="62"/>
      <c r="G111" s="11"/>
      <c r="H111" s="11"/>
      <c r="I111" s="11"/>
      <c r="J111" s="11"/>
      <c r="K111" s="11"/>
      <c r="L111" s="11"/>
      <c r="IK111" s="11"/>
      <c r="IL111" s="11"/>
      <c r="IM111" s="11"/>
      <c r="IN111" s="11"/>
      <c r="IO111" s="11"/>
      <c r="IP111" s="11"/>
      <c r="IQ111" s="11"/>
      <c r="IR111" s="11"/>
      <c r="IS111" s="11"/>
    </row>
    <row r="112" spans="1:253" s="16" customFormat="1" ht="18.600000000000001" hidden="1" customHeight="1">
      <c r="A112" s="38">
        <v>41020100</v>
      </c>
      <c r="B112" s="29" t="s">
        <v>124</v>
      </c>
      <c r="C112" s="61">
        <f>D112+E112</f>
        <v>0</v>
      </c>
      <c r="D112" s="52"/>
      <c r="E112" s="52"/>
      <c r="F112" s="62"/>
      <c r="G112" s="15"/>
      <c r="H112" s="15"/>
      <c r="I112" s="15"/>
      <c r="J112" s="15"/>
      <c r="K112" s="15"/>
      <c r="L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s="16" customFormat="1" ht="64.150000000000006" customHeight="1">
      <c r="A113" s="38">
        <v>41021000</v>
      </c>
      <c r="B113" s="29" t="s">
        <v>76</v>
      </c>
      <c r="C113" s="61">
        <f>D113+E113</f>
        <v>47231000</v>
      </c>
      <c r="D113" s="52">
        <v>47231000</v>
      </c>
      <c r="E113" s="52"/>
      <c r="F113" s="62"/>
      <c r="G113" s="15"/>
      <c r="H113" s="15"/>
      <c r="I113" s="15"/>
      <c r="J113" s="15"/>
      <c r="K113" s="15"/>
      <c r="L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s="12" customFormat="1" ht="15.6" customHeight="1">
      <c r="A114" s="38">
        <v>41030000</v>
      </c>
      <c r="B114" s="29" t="s">
        <v>77</v>
      </c>
      <c r="C114" s="61">
        <f t="shared" si="4"/>
        <v>406329357</v>
      </c>
      <c r="D114" s="61">
        <f>SUM(D115:D119)</f>
        <v>203850100</v>
      </c>
      <c r="E114" s="61">
        <f>E115+E117</f>
        <v>202479257</v>
      </c>
      <c r="F114" s="61"/>
      <c r="G114" s="11"/>
      <c r="H114" s="11"/>
      <c r="I114" s="11"/>
      <c r="J114" s="11"/>
      <c r="K114" s="11"/>
      <c r="L114" s="11"/>
      <c r="IK114" s="11"/>
      <c r="IL114" s="11"/>
      <c r="IM114" s="11"/>
      <c r="IN114" s="11"/>
      <c r="IO114" s="11"/>
      <c r="IP114" s="11"/>
      <c r="IQ114" s="11"/>
      <c r="IR114" s="11"/>
      <c r="IS114" s="11"/>
    </row>
    <row r="115" spans="1:253" s="12" customFormat="1" ht="31.5">
      <c r="A115" s="38">
        <v>41033100</v>
      </c>
      <c r="B115" s="29" t="s">
        <v>153</v>
      </c>
      <c r="C115" s="61">
        <f t="shared" si="4"/>
        <v>22277333</v>
      </c>
      <c r="D115" s="61"/>
      <c r="E115" s="61">
        <v>22277333</v>
      </c>
      <c r="F115" s="61"/>
      <c r="G115" s="11"/>
      <c r="H115" s="11"/>
      <c r="I115" s="11"/>
      <c r="J115" s="11"/>
      <c r="K115" s="11"/>
      <c r="L115" s="11"/>
      <c r="IK115" s="11"/>
      <c r="IL115" s="11"/>
      <c r="IM115" s="11"/>
      <c r="IN115" s="11"/>
      <c r="IO115" s="11"/>
      <c r="IP115" s="11"/>
      <c r="IQ115" s="11"/>
      <c r="IR115" s="11"/>
      <c r="IS115" s="11"/>
    </row>
    <row r="116" spans="1:253" s="16" customFormat="1" ht="16.149999999999999" customHeight="1">
      <c r="A116" s="38">
        <v>41033900</v>
      </c>
      <c r="B116" s="28" t="s">
        <v>47</v>
      </c>
      <c r="C116" s="61">
        <f t="shared" si="4"/>
        <v>203850100</v>
      </c>
      <c r="D116" s="52">
        <v>203850100</v>
      </c>
      <c r="E116" s="52"/>
      <c r="F116" s="62"/>
      <c r="G116" s="15"/>
      <c r="H116" s="15"/>
      <c r="I116" s="15"/>
      <c r="J116" s="15"/>
      <c r="K116" s="15"/>
      <c r="L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s="16" customFormat="1" ht="47.25">
      <c r="A117" s="38">
        <v>41034700</v>
      </c>
      <c r="B117" s="28" t="s">
        <v>155</v>
      </c>
      <c r="C117" s="61">
        <f>D117+E117</f>
        <v>180201924</v>
      </c>
      <c r="D117" s="52"/>
      <c r="E117" s="52">
        <v>180201924</v>
      </c>
      <c r="F117" s="62"/>
      <c r="G117" s="15"/>
      <c r="H117" s="15"/>
      <c r="I117" s="15"/>
      <c r="J117" s="15"/>
      <c r="K117" s="15"/>
      <c r="L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s="16" customFormat="1" ht="51.6" hidden="1" customHeight="1">
      <c r="A118" s="38"/>
      <c r="B118" s="28"/>
      <c r="C118" s="61">
        <f>D118+E118</f>
        <v>0</v>
      </c>
      <c r="D118" s="52"/>
      <c r="E118" s="52"/>
      <c r="F118" s="62"/>
      <c r="G118" s="15"/>
      <c r="H118" s="15"/>
      <c r="I118" s="15"/>
      <c r="J118" s="15"/>
      <c r="K118" s="15"/>
      <c r="L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s="16" customFormat="1" ht="15.75" hidden="1">
      <c r="A119" s="38"/>
      <c r="B119" s="28"/>
      <c r="C119" s="61">
        <f t="shared" si="4"/>
        <v>0</v>
      </c>
      <c r="D119" s="52"/>
      <c r="E119" s="52"/>
      <c r="F119" s="62"/>
      <c r="G119" s="15"/>
      <c r="H119" s="15"/>
      <c r="I119" s="15"/>
      <c r="J119" s="15"/>
      <c r="K119" s="15"/>
      <c r="L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s="12" customFormat="1" ht="16.149999999999999" customHeight="1">
      <c r="A120" s="38">
        <v>41040000</v>
      </c>
      <c r="B120" s="28" t="s">
        <v>79</v>
      </c>
      <c r="C120" s="63">
        <f>D120+E120</f>
        <v>10878819.08</v>
      </c>
      <c r="D120" s="74">
        <f>D121</f>
        <v>10878819.08</v>
      </c>
      <c r="E120" s="52"/>
      <c r="F120" s="62"/>
      <c r="G120" s="11"/>
      <c r="H120" s="23"/>
      <c r="I120" s="11"/>
      <c r="J120" s="11"/>
      <c r="K120" s="11"/>
      <c r="L120" s="11"/>
      <c r="IK120" s="11"/>
      <c r="IL120" s="11"/>
      <c r="IM120" s="11"/>
      <c r="IN120" s="11"/>
      <c r="IO120" s="11"/>
      <c r="IP120" s="11"/>
      <c r="IQ120" s="11"/>
      <c r="IR120" s="11"/>
      <c r="IS120" s="11"/>
    </row>
    <row r="121" spans="1:253" s="16" customFormat="1" ht="16.149999999999999" customHeight="1">
      <c r="A121" s="38">
        <v>41040400</v>
      </c>
      <c r="B121" s="28" t="s">
        <v>78</v>
      </c>
      <c r="C121" s="63">
        <f>D121+E121</f>
        <v>10878819.08</v>
      </c>
      <c r="D121" s="74">
        <f>7500000+3000000+163604.21+215214.87</f>
        <v>10878819.08</v>
      </c>
      <c r="E121" s="52"/>
      <c r="F121" s="62"/>
      <c r="G121" s="15"/>
      <c r="H121" s="22"/>
      <c r="I121" s="15"/>
      <c r="J121" s="15"/>
      <c r="K121" s="15"/>
      <c r="L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s="16" customFormat="1" ht="15.75" hidden="1">
      <c r="A122" s="38"/>
      <c r="B122" s="28" t="s">
        <v>70</v>
      </c>
      <c r="C122" s="61"/>
      <c r="D122" s="52"/>
      <c r="E122" s="52"/>
      <c r="F122" s="62"/>
      <c r="G122" s="15"/>
      <c r="H122" s="22"/>
      <c r="I122" s="15"/>
      <c r="J122" s="15"/>
      <c r="K122" s="15"/>
      <c r="L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s="16" customFormat="1" ht="49.9" hidden="1" customHeight="1">
      <c r="A123" s="44"/>
      <c r="B123" s="51" t="s">
        <v>112</v>
      </c>
      <c r="C123" s="61"/>
      <c r="D123" s="52"/>
      <c r="E123" s="52"/>
      <c r="F123" s="62"/>
      <c r="G123" s="15"/>
      <c r="H123" s="22"/>
      <c r="I123" s="15"/>
      <c r="J123" s="15"/>
      <c r="K123" s="15"/>
      <c r="L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s="16" customFormat="1" ht="49.15" hidden="1" customHeight="1">
      <c r="A124" s="44"/>
      <c r="B124" s="28" t="s">
        <v>102</v>
      </c>
      <c r="C124" s="61">
        <f>D124</f>
        <v>0</v>
      </c>
      <c r="D124" s="52"/>
      <c r="E124" s="52"/>
      <c r="F124" s="62"/>
      <c r="G124" s="15"/>
      <c r="H124" s="22"/>
      <c r="I124" s="15"/>
      <c r="J124" s="15"/>
      <c r="K124" s="15"/>
      <c r="L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s="16" customFormat="1" ht="14.25" hidden="1" customHeight="1">
      <c r="A125" s="44"/>
      <c r="B125" s="28"/>
      <c r="C125" s="61">
        <f>D125</f>
        <v>0</v>
      </c>
      <c r="D125" s="52"/>
      <c r="E125" s="52"/>
      <c r="F125" s="62"/>
      <c r="G125" s="15"/>
      <c r="H125" s="22"/>
      <c r="I125" s="15"/>
      <c r="J125" s="15"/>
      <c r="K125" s="15"/>
      <c r="L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s="16" customFormat="1" ht="16.149999999999999" customHeight="1">
      <c r="A126" s="44">
        <v>41050000</v>
      </c>
      <c r="B126" s="28" t="s">
        <v>72</v>
      </c>
      <c r="C126" s="63">
        <f>D126+E126</f>
        <v>16922322.420000002</v>
      </c>
      <c r="D126" s="74">
        <f>D127+D128+D129+D132+D135+D139+D146+D150+D155+D170+D174+D169</f>
        <v>16522322.420000002</v>
      </c>
      <c r="E126" s="52">
        <f>E129+E132+E135+E139+E146+E150+E155+E170+E174+E154</f>
        <v>400000</v>
      </c>
      <c r="F126" s="52">
        <f>F129+F132+F135+F139+F146+F150+F155+F170+F174+F154</f>
        <v>400000</v>
      </c>
      <c r="G126" s="15"/>
      <c r="H126" s="22"/>
      <c r="I126" s="15"/>
      <c r="J126" s="15"/>
      <c r="K126" s="15"/>
      <c r="L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s="16" customFormat="1" ht="260.45" customHeight="1">
      <c r="A127" s="44">
        <v>41050400</v>
      </c>
      <c r="B127" s="28" t="s">
        <v>151</v>
      </c>
      <c r="C127" s="63">
        <f>D127+E127</f>
        <v>1483473.28</v>
      </c>
      <c r="D127" s="74">
        <f>1439783.51+43689.77</f>
        <v>1483473.28</v>
      </c>
      <c r="E127" s="52"/>
      <c r="F127" s="52"/>
      <c r="G127" s="15"/>
      <c r="H127" s="22"/>
      <c r="I127" s="15"/>
      <c r="J127" s="15"/>
      <c r="K127" s="15"/>
      <c r="L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s="16" customFormat="1" ht="240.6" customHeight="1">
      <c r="A128" s="44">
        <v>41050600</v>
      </c>
      <c r="B128" s="28" t="s">
        <v>150</v>
      </c>
      <c r="C128" s="63">
        <f>D128+E128</f>
        <v>4216455.1400000006</v>
      </c>
      <c r="D128" s="74">
        <f>2646231.93+80299.08+1489924.13</f>
        <v>4216455.1400000006</v>
      </c>
      <c r="E128" s="52"/>
      <c r="F128" s="52"/>
      <c r="G128" s="15"/>
      <c r="H128" s="22"/>
      <c r="I128" s="15"/>
      <c r="J128" s="15"/>
      <c r="K128" s="15"/>
      <c r="L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s="16" customFormat="1" ht="34.15" customHeight="1">
      <c r="A129" s="44">
        <v>41051000</v>
      </c>
      <c r="B129" s="28" t="s">
        <v>93</v>
      </c>
      <c r="C129" s="61">
        <f>D129</f>
        <v>1751848</v>
      </c>
      <c r="D129" s="52">
        <f>D131</f>
        <v>1751848</v>
      </c>
      <c r="E129" s="52"/>
      <c r="F129" s="62"/>
      <c r="G129" s="15"/>
      <c r="H129" s="22"/>
      <c r="I129" s="15"/>
      <c r="J129" s="15"/>
      <c r="K129" s="15"/>
      <c r="L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s="16" customFormat="1" ht="19.149999999999999" customHeight="1">
      <c r="A130" s="44"/>
      <c r="B130" s="28" t="s">
        <v>70</v>
      </c>
      <c r="C130" s="61"/>
      <c r="D130" s="52"/>
      <c r="E130" s="52"/>
      <c r="F130" s="62"/>
      <c r="G130" s="15"/>
      <c r="H130" s="22"/>
      <c r="I130" s="15"/>
      <c r="J130" s="15"/>
      <c r="K130" s="15"/>
      <c r="L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6" customFormat="1" ht="17.25" customHeight="1">
      <c r="A131" s="44"/>
      <c r="B131" s="28" t="s">
        <v>100</v>
      </c>
      <c r="C131" s="61">
        <f>D131</f>
        <v>1751848</v>
      </c>
      <c r="D131" s="52">
        <v>1751848</v>
      </c>
      <c r="E131" s="52"/>
      <c r="F131" s="62"/>
      <c r="G131" s="15"/>
      <c r="H131" s="22"/>
      <c r="I131" s="15"/>
      <c r="J131" s="15"/>
      <c r="K131" s="15"/>
      <c r="L131" s="15"/>
      <c r="IK131" s="15"/>
      <c r="IL131" s="15"/>
      <c r="IM131" s="15"/>
      <c r="IN131" s="15"/>
      <c r="IO131" s="15"/>
      <c r="IP131" s="15"/>
      <c r="IQ131" s="15"/>
      <c r="IR131" s="15"/>
      <c r="IS131" s="15"/>
    </row>
    <row r="132" spans="1:253" s="16" customFormat="1" ht="30" hidden="1" customHeight="1">
      <c r="A132" s="44">
        <v>41051100</v>
      </c>
      <c r="B132" s="30" t="s">
        <v>85</v>
      </c>
      <c r="C132" s="63">
        <f>D132+E132</f>
        <v>0</v>
      </c>
      <c r="D132" s="74"/>
      <c r="E132" s="52"/>
      <c r="F132" s="62"/>
      <c r="G132" s="15"/>
      <c r="H132" s="22"/>
      <c r="I132" s="15"/>
      <c r="J132" s="15"/>
      <c r="K132" s="15"/>
      <c r="L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s="16" customFormat="1" ht="18.600000000000001" hidden="1" customHeight="1">
      <c r="A133" s="44"/>
      <c r="B133" s="30" t="s">
        <v>70</v>
      </c>
      <c r="C133" s="61"/>
      <c r="D133" s="52"/>
      <c r="E133" s="52"/>
      <c r="F133" s="62"/>
      <c r="G133" s="15"/>
      <c r="H133" s="22"/>
      <c r="I133" s="15"/>
      <c r="J133" s="15"/>
      <c r="K133" s="15"/>
      <c r="L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s="16" customFormat="1" ht="48" hidden="1" customHeight="1">
      <c r="A134" s="44"/>
      <c r="B134" s="30" t="s">
        <v>103</v>
      </c>
      <c r="C134" s="63">
        <f>D134+E134</f>
        <v>0</v>
      </c>
      <c r="D134" s="74"/>
      <c r="E134" s="52"/>
      <c r="F134" s="62"/>
      <c r="G134" s="15"/>
      <c r="H134" s="22"/>
      <c r="I134" s="15"/>
      <c r="J134" s="15"/>
      <c r="K134" s="15"/>
      <c r="L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s="16" customFormat="1" ht="46.15" customHeight="1">
      <c r="A135" s="44">
        <v>41051200</v>
      </c>
      <c r="B135" s="30" t="s">
        <v>86</v>
      </c>
      <c r="C135" s="61">
        <f>D135+E135</f>
        <v>2095104</v>
      </c>
      <c r="D135" s="52">
        <v>2095104</v>
      </c>
      <c r="E135" s="52"/>
      <c r="F135" s="62"/>
      <c r="G135" s="15"/>
      <c r="H135" s="22"/>
      <c r="I135" s="15"/>
      <c r="J135" s="15"/>
      <c r="K135" s="15"/>
      <c r="L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s="16" customFormat="1" ht="16.899999999999999" hidden="1" customHeight="1">
      <c r="A136" s="44"/>
      <c r="B136" s="30" t="s">
        <v>70</v>
      </c>
      <c r="C136" s="61"/>
      <c r="D136" s="52"/>
      <c r="E136" s="52"/>
      <c r="F136" s="62"/>
      <c r="G136" s="15"/>
      <c r="H136" s="22"/>
      <c r="I136" s="15"/>
      <c r="J136" s="15"/>
      <c r="K136" s="15"/>
      <c r="L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s="16" customFormat="1" ht="18.600000000000001" hidden="1" customHeight="1">
      <c r="A137" s="44"/>
      <c r="B137" s="30" t="s">
        <v>110</v>
      </c>
      <c r="C137" s="61">
        <f>D137</f>
        <v>0</v>
      </c>
      <c r="D137" s="52"/>
      <c r="E137" s="52"/>
      <c r="F137" s="62"/>
      <c r="G137" s="15"/>
      <c r="H137" s="22"/>
      <c r="I137" s="15"/>
      <c r="J137" s="15"/>
      <c r="K137" s="15"/>
      <c r="L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s="16" customFormat="1" ht="16.5" hidden="1" customHeight="1">
      <c r="A138" s="44"/>
      <c r="B138" s="30" t="s">
        <v>111</v>
      </c>
      <c r="C138" s="61">
        <f t="shared" ref="C138:C153" si="5">D138</f>
        <v>0</v>
      </c>
      <c r="D138" s="52"/>
      <c r="E138" s="52"/>
      <c r="F138" s="62"/>
      <c r="G138" s="15"/>
      <c r="H138" s="22"/>
      <c r="I138" s="15"/>
      <c r="J138" s="15"/>
      <c r="K138" s="15"/>
      <c r="L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s="16" customFormat="1" ht="50.45" hidden="1" customHeight="1">
      <c r="A139" s="44">
        <v>41051400</v>
      </c>
      <c r="B139" s="30" t="s">
        <v>87</v>
      </c>
      <c r="C139" s="61">
        <f t="shared" si="5"/>
        <v>0</v>
      </c>
      <c r="D139" s="52">
        <f>SUM(D141:D145)</f>
        <v>0</v>
      </c>
      <c r="E139" s="52"/>
      <c r="F139" s="62"/>
      <c r="G139" s="15"/>
      <c r="H139" s="22"/>
      <c r="I139" s="15"/>
      <c r="J139" s="15"/>
      <c r="K139" s="15"/>
      <c r="L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s="16" customFormat="1" ht="15.75" hidden="1">
      <c r="A140" s="44"/>
      <c r="B140" s="30" t="s">
        <v>70</v>
      </c>
      <c r="C140" s="61">
        <f t="shared" si="5"/>
        <v>0</v>
      </c>
      <c r="D140" s="52"/>
      <c r="E140" s="52"/>
      <c r="F140" s="62"/>
      <c r="G140" s="15"/>
      <c r="H140" s="22"/>
      <c r="I140" s="15"/>
      <c r="J140" s="15"/>
      <c r="K140" s="15"/>
      <c r="L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s="16" customFormat="1" ht="31.5" hidden="1">
      <c r="A141" s="44"/>
      <c r="B141" s="30" t="s">
        <v>115</v>
      </c>
      <c r="C141" s="61">
        <f t="shared" si="5"/>
        <v>0</v>
      </c>
      <c r="D141" s="52"/>
      <c r="E141" s="52"/>
      <c r="F141" s="62"/>
      <c r="G141" s="15"/>
      <c r="H141" s="22"/>
      <c r="I141" s="15"/>
      <c r="J141" s="15"/>
      <c r="K141" s="15"/>
      <c r="L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s="16" customFormat="1" ht="145.15" hidden="1" customHeight="1">
      <c r="A142" s="44"/>
      <c r="B142" s="49" t="s">
        <v>116</v>
      </c>
      <c r="C142" s="61">
        <f>D142</f>
        <v>0</v>
      </c>
      <c r="D142" s="52"/>
      <c r="E142" s="52"/>
      <c r="F142" s="62"/>
      <c r="G142" s="15"/>
      <c r="H142" s="22"/>
      <c r="I142" s="15"/>
      <c r="J142" s="15"/>
      <c r="K142" s="15"/>
      <c r="L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s="16" customFormat="1" ht="15.75" hidden="1">
      <c r="A143" s="44"/>
      <c r="B143" s="30" t="s">
        <v>117</v>
      </c>
      <c r="C143" s="61">
        <f>D143</f>
        <v>0</v>
      </c>
      <c r="D143" s="52"/>
      <c r="E143" s="52"/>
      <c r="F143" s="62"/>
      <c r="G143" s="15"/>
      <c r="H143" s="22"/>
      <c r="I143" s="15"/>
      <c r="J143" s="15"/>
      <c r="K143" s="15"/>
      <c r="L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s="16" customFormat="1" ht="46.15" hidden="1" customHeight="1">
      <c r="A144" s="44"/>
      <c r="B144" s="30" t="s">
        <v>118</v>
      </c>
      <c r="C144" s="61">
        <f>D144</f>
        <v>0</v>
      </c>
      <c r="D144" s="52"/>
      <c r="E144" s="52"/>
      <c r="F144" s="62"/>
      <c r="G144" s="15"/>
      <c r="H144" s="22"/>
      <c r="I144" s="15"/>
      <c r="J144" s="15"/>
      <c r="K144" s="15"/>
      <c r="L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s="16" customFormat="1" ht="82.9" hidden="1" customHeight="1">
      <c r="A145" s="44"/>
      <c r="B145" s="49" t="s">
        <v>119</v>
      </c>
      <c r="C145" s="61">
        <f t="shared" si="5"/>
        <v>0</v>
      </c>
      <c r="D145" s="52"/>
      <c r="E145" s="52"/>
      <c r="F145" s="62"/>
      <c r="G145" s="15"/>
      <c r="H145" s="22"/>
      <c r="I145" s="15"/>
      <c r="J145" s="15"/>
      <c r="K145" s="15"/>
      <c r="L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s="16" customFormat="1" ht="49.15" hidden="1" customHeight="1">
      <c r="A146" s="44">
        <v>41051700</v>
      </c>
      <c r="B146" s="30" t="s">
        <v>120</v>
      </c>
      <c r="C146" s="61">
        <f t="shared" si="5"/>
        <v>0</v>
      </c>
      <c r="D146" s="52">
        <f>SUM(D148:D149)</f>
        <v>0</v>
      </c>
      <c r="E146" s="52"/>
      <c r="F146" s="62"/>
      <c r="G146" s="15"/>
      <c r="H146" s="25"/>
      <c r="I146" s="15"/>
      <c r="J146" s="15"/>
      <c r="K146" s="15"/>
      <c r="L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s="16" customFormat="1" ht="15.75" hidden="1">
      <c r="A147" s="44"/>
      <c r="B147" s="28" t="s">
        <v>70</v>
      </c>
      <c r="C147" s="61">
        <f t="shared" si="5"/>
        <v>0</v>
      </c>
      <c r="D147" s="52"/>
      <c r="E147" s="52"/>
      <c r="F147" s="62"/>
      <c r="G147" s="15"/>
      <c r="H147" s="22"/>
      <c r="I147" s="15"/>
      <c r="J147" s="15"/>
      <c r="K147" s="15"/>
      <c r="L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s="16" customFormat="1" ht="29.45" hidden="1" customHeight="1">
      <c r="A148" s="44"/>
      <c r="B148" s="28" t="s">
        <v>121</v>
      </c>
      <c r="C148" s="61">
        <f t="shared" si="5"/>
        <v>0</v>
      </c>
      <c r="D148" s="52"/>
      <c r="E148" s="52"/>
      <c r="F148" s="62"/>
      <c r="G148" s="15"/>
      <c r="H148" s="22"/>
      <c r="I148" s="15"/>
      <c r="J148" s="15"/>
      <c r="K148" s="15"/>
      <c r="L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s="16" customFormat="1" ht="45.6" hidden="1" customHeight="1">
      <c r="A149" s="44"/>
      <c r="B149" s="28"/>
      <c r="C149" s="61">
        <f t="shared" si="5"/>
        <v>0</v>
      </c>
      <c r="D149" s="75"/>
      <c r="E149" s="52"/>
      <c r="F149" s="62"/>
      <c r="G149" s="15"/>
      <c r="H149" s="22"/>
      <c r="I149" s="15"/>
      <c r="J149" s="15"/>
      <c r="K149" s="15"/>
      <c r="L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s="16" customFormat="1" ht="45.75" hidden="1" customHeight="1">
      <c r="A150" s="44">
        <v>41053000</v>
      </c>
      <c r="B150" s="30" t="s">
        <v>104</v>
      </c>
      <c r="C150" s="61">
        <f t="shared" si="5"/>
        <v>0</v>
      </c>
      <c r="D150" s="52">
        <f>D152+D153</f>
        <v>0</v>
      </c>
      <c r="E150" s="52"/>
      <c r="F150" s="62"/>
      <c r="G150" s="15"/>
      <c r="H150" s="22"/>
      <c r="I150" s="15"/>
      <c r="J150" s="15"/>
      <c r="K150" s="15"/>
      <c r="L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s="16" customFormat="1" ht="17.45" hidden="1" customHeight="1">
      <c r="A151" s="44"/>
      <c r="B151" s="30" t="s">
        <v>105</v>
      </c>
      <c r="C151" s="61">
        <f t="shared" si="5"/>
        <v>0</v>
      </c>
      <c r="D151" s="52"/>
      <c r="E151" s="52"/>
      <c r="F151" s="62"/>
      <c r="G151" s="15"/>
      <c r="H151" s="22"/>
      <c r="I151" s="15"/>
      <c r="J151" s="15"/>
      <c r="K151" s="15"/>
      <c r="L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s="16" customFormat="1" ht="18.600000000000001" hidden="1" customHeight="1">
      <c r="A152" s="44"/>
      <c r="B152" s="30" t="s">
        <v>106</v>
      </c>
      <c r="C152" s="61">
        <f t="shared" si="5"/>
        <v>0</v>
      </c>
      <c r="D152" s="52"/>
      <c r="E152" s="52"/>
      <c r="F152" s="62"/>
      <c r="G152" s="15"/>
      <c r="H152" s="22"/>
      <c r="I152" s="15"/>
      <c r="J152" s="15"/>
      <c r="K152" s="15"/>
      <c r="L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s="16" customFormat="1" ht="33.6" hidden="1" customHeight="1">
      <c r="A153" s="44"/>
      <c r="B153" s="30" t="s">
        <v>107</v>
      </c>
      <c r="C153" s="61">
        <f t="shared" si="5"/>
        <v>0</v>
      </c>
      <c r="D153" s="52"/>
      <c r="E153" s="52"/>
      <c r="F153" s="62"/>
      <c r="G153" s="15"/>
      <c r="H153" s="22"/>
      <c r="I153" s="15"/>
      <c r="J153" s="15"/>
      <c r="K153" s="15"/>
      <c r="L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s="16" customFormat="1" ht="18" hidden="1" customHeight="1">
      <c r="A154" s="44">
        <v>41053500</v>
      </c>
      <c r="B154" s="46" t="s">
        <v>113</v>
      </c>
      <c r="C154" s="61">
        <f>D154+E154</f>
        <v>0</v>
      </c>
      <c r="D154" s="52"/>
      <c r="E154" s="52"/>
      <c r="F154" s="62"/>
      <c r="G154" s="15"/>
      <c r="H154" s="22"/>
      <c r="I154" s="15"/>
      <c r="J154" s="15"/>
      <c r="K154" s="15"/>
      <c r="L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s="16" customFormat="1" ht="15" customHeight="1">
      <c r="A155" s="44">
        <v>41053900</v>
      </c>
      <c r="B155" s="28" t="s">
        <v>73</v>
      </c>
      <c r="C155" s="61">
        <f>D155+E155</f>
        <v>3316368</v>
      </c>
      <c r="D155" s="52">
        <f>D157+D158+D159+D163+D164+D168</f>
        <v>2916368</v>
      </c>
      <c r="E155" s="52">
        <f>E157+E158+E159+E163+E164</f>
        <v>400000</v>
      </c>
      <c r="F155" s="52">
        <f>F157+F158+F159+F163+F164</f>
        <v>400000</v>
      </c>
      <c r="G155" s="52">
        <f>G157+G158+G159+G163+G164</f>
        <v>0</v>
      </c>
      <c r="H155" s="52">
        <f>H157+H158+H159+H163+H164</f>
        <v>0</v>
      </c>
      <c r="I155" s="15"/>
      <c r="J155" s="15"/>
      <c r="K155" s="15"/>
      <c r="L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s="16" customFormat="1" ht="14.25" customHeight="1">
      <c r="A156" s="44"/>
      <c r="B156" s="28" t="s">
        <v>70</v>
      </c>
      <c r="C156" s="61"/>
      <c r="D156" s="52"/>
      <c r="E156" s="52"/>
      <c r="F156" s="62"/>
      <c r="G156" s="15"/>
      <c r="H156" s="22"/>
      <c r="I156" s="15"/>
      <c r="J156" s="15"/>
      <c r="K156" s="15"/>
      <c r="L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s="16" customFormat="1" ht="31.5" customHeight="1">
      <c r="A157" s="44"/>
      <c r="B157" s="28" t="s">
        <v>143</v>
      </c>
      <c r="C157" s="61">
        <f>D157</f>
        <v>2179000</v>
      </c>
      <c r="D157" s="52">
        <f>2105000+70000+4000</f>
        <v>2179000</v>
      </c>
      <c r="E157" s="52"/>
      <c r="F157" s="62"/>
      <c r="G157" s="15"/>
      <c r="H157" s="22"/>
      <c r="I157" s="15"/>
      <c r="J157" s="15"/>
      <c r="K157" s="15"/>
      <c r="L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s="16" customFormat="1" ht="46.5" customHeight="1">
      <c r="A158" s="44"/>
      <c r="B158" s="28" t="s">
        <v>136</v>
      </c>
      <c r="C158" s="61">
        <f>D158</f>
        <v>111435</v>
      </c>
      <c r="D158" s="52">
        <v>111435</v>
      </c>
      <c r="E158" s="52"/>
      <c r="F158" s="62"/>
      <c r="G158" s="15"/>
      <c r="H158" s="22"/>
      <c r="I158" s="15"/>
      <c r="J158" s="15"/>
      <c r="K158" s="15"/>
      <c r="L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s="78" customFormat="1" ht="16.899999999999999" customHeight="1">
      <c r="A159" s="44"/>
      <c r="B159" s="51" t="s">
        <v>138</v>
      </c>
      <c r="C159" s="61">
        <f>D159</f>
        <v>207757</v>
      </c>
      <c r="D159" s="52">
        <f>D161+D162</f>
        <v>207757</v>
      </c>
      <c r="E159" s="52"/>
      <c r="F159" s="62"/>
      <c r="G159" s="76"/>
      <c r="H159" s="77"/>
      <c r="I159" s="76"/>
      <c r="J159" s="76"/>
      <c r="K159" s="76"/>
      <c r="L159" s="76"/>
      <c r="IK159" s="76"/>
      <c r="IL159" s="76"/>
      <c r="IM159" s="76"/>
      <c r="IN159" s="76"/>
      <c r="IO159" s="76"/>
      <c r="IP159" s="76"/>
      <c r="IQ159" s="76"/>
      <c r="IR159" s="76"/>
      <c r="IS159" s="76"/>
    </row>
    <row r="160" spans="1:253" s="78" customFormat="1" ht="15.75">
      <c r="A160" s="44"/>
      <c r="B160" s="51" t="s">
        <v>137</v>
      </c>
      <c r="C160" s="61"/>
      <c r="D160" s="52"/>
      <c r="E160" s="52"/>
      <c r="F160" s="62"/>
      <c r="G160" s="76"/>
      <c r="H160" s="77"/>
      <c r="I160" s="76"/>
      <c r="J160" s="76"/>
      <c r="K160" s="76"/>
      <c r="L160" s="76"/>
      <c r="IK160" s="76"/>
      <c r="IL160" s="76"/>
      <c r="IM160" s="76"/>
      <c r="IN160" s="76"/>
      <c r="IO160" s="76"/>
      <c r="IP160" s="76"/>
      <c r="IQ160" s="76"/>
      <c r="IR160" s="76"/>
      <c r="IS160" s="76"/>
    </row>
    <row r="161" spans="1:253" s="78" customFormat="1" ht="48" customHeight="1">
      <c r="A161" s="44"/>
      <c r="B161" s="51" t="s">
        <v>140</v>
      </c>
      <c r="C161" s="61">
        <f>D161</f>
        <v>146475</v>
      </c>
      <c r="D161" s="52">
        <v>146475</v>
      </c>
      <c r="E161" s="52"/>
      <c r="F161" s="62"/>
      <c r="G161" s="76"/>
      <c r="H161" s="77"/>
      <c r="I161" s="76"/>
      <c r="J161" s="76"/>
      <c r="K161" s="76"/>
      <c r="L161" s="76"/>
      <c r="IK161" s="76"/>
      <c r="IL161" s="76"/>
      <c r="IM161" s="76"/>
      <c r="IN161" s="76"/>
      <c r="IO161" s="76"/>
      <c r="IP161" s="76"/>
      <c r="IQ161" s="76"/>
      <c r="IR161" s="76"/>
      <c r="IS161" s="76"/>
    </row>
    <row r="162" spans="1:253" s="78" customFormat="1" ht="33.6" customHeight="1">
      <c r="A162" s="44"/>
      <c r="B162" s="51" t="s">
        <v>139</v>
      </c>
      <c r="C162" s="61">
        <f>D162</f>
        <v>61282</v>
      </c>
      <c r="D162" s="52">
        <v>61282</v>
      </c>
      <c r="E162" s="52"/>
      <c r="F162" s="62"/>
      <c r="G162" s="76"/>
      <c r="H162" s="77"/>
      <c r="I162" s="76"/>
      <c r="J162" s="76"/>
      <c r="K162" s="76"/>
      <c r="L162" s="76"/>
      <c r="IK162" s="76"/>
      <c r="IL162" s="76"/>
      <c r="IM162" s="76"/>
      <c r="IN162" s="76"/>
      <c r="IO162" s="76"/>
      <c r="IP162" s="76"/>
      <c r="IQ162" s="76"/>
      <c r="IR162" s="76"/>
      <c r="IS162" s="76"/>
    </row>
    <row r="163" spans="1:253" s="16" customFormat="1" ht="49.5" customHeight="1">
      <c r="A163" s="44"/>
      <c r="B163" s="51" t="s">
        <v>141</v>
      </c>
      <c r="C163" s="61">
        <f>D163</f>
        <v>100000</v>
      </c>
      <c r="D163" s="52">
        <v>100000</v>
      </c>
      <c r="E163" s="52"/>
      <c r="F163" s="62"/>
      <c r="G163" s="15"/>
      <c r="H163" s="47"/>
      <c r="I163" s="15"/>
      <c r="J163" s="15"/>
      <c r="K163" s="15"/>
      <c r="L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s="78" customFormat="1" ht="21" customHeight="1">
      <c r="A164" s="44"/>
      <c r="B164" s="51" t="s">
        <v>147</v>
      </c>
      <c r="C164" s="61">
        <f>D164</f>
        <v>144080</v>
      </c>
      <c r="D164" s="52">
        <f>D166+D167</f>
        <v>144080</v>
      </c>
      <c r="E164" s="52">
        <f>E166+E167</f>
        <v>400000</v>
      </c>
      <c r="F164" s="52">
        <f>F166+F167</f>
        <v>400000</v>
      </c>
      <c r="G164" s="76"/>
      <c r="H164" s="77"/>
      <c r="I164" s="76"/>
      <c r="J164" s="76"/>
      <c r="K164" s="76"/>
      <c r="L164" s="76"/>
      <c r="IK164" s="76"/>
      <c r="IL164" s="76"/>
      <c r="IM164" s="76"/>
      <c r="IN164" s="76"/>
      <c r="IO164" s="76"/>
      <c r="IP164" s="76"/>
      <c r="IQ164" s="76"/>
      <c r="IR164" s="76"/>
      <c r="IS164" s="76"/>
    </row>
    <row r="165" spans="1:253" s="78" customFormat="1" ht="16.899999999999999" customHeight="1">
      <c r="A165" s="44"/>
      <c r="B165" s="51" t="s">
        <v>105</v>
      </c>
      <c r="C165" s="61"/>
      <c r="D165" s="52"/>
      <c r="E165" s="62"/>
      <c r="F165" s="62"/>
      <c r="G165" s="76"/>
      <c r="H165" s="77"/>
      <c r="I165" s="76"/>
      <c r="J165" s="76"/>
      <c r="K165" s="76"/>
      <c r="L165" s="76"/>
      <c r="IK165" s="76"/>
      <c r="IL165" s="76"/>
      <c r="IM165" s="76"/>
      <c r="IN165" s="76"/>
      <c r="IO165" s="76"/>
      <c r="IP165" s="76"/>
      <c r="IQ165" s="76"/>
      <c r="IR165" s="76"/>
      <c r="IS165" s="76"/>
    </row>
    <row r="166" spans="1:253" s="78" customFormat="1" ht="49.9" customHeight="1">
      <c r="A166" s="44"/>
      <c r="B166" s="51" t="s">
        <v>148</v>
      </c>
      <c r="C166" s="61">
        <f>D166</f>
        <v>144080</v>
      </c>
      <c r="D166" s="52">
        <f>86448+57632</f>
        <v>144080</v>
      </c>
      <c r="E166" s="62"/>
      <c r="F166" s="62"/>
      <c r="G166" s="76"/>
      <c r="H166" s="77"/>
      <c r="I166" s="76"/>
      <c r="J166" s="76"/>
      <c r="K166" s="76"/>
      <c r="L166" s="76"/>
      <c r="IK166" s="76"/>
      <c r="IL166" s="76"/>
      <c r="IM166" s="76"/>
      <c r="IN166" s="76"/>
      <c r="IO166" s="76"/>
      <c r="IP166" s="76"/>
      <c r="IQ166" s="76"/>
      <c r="IR166" s="76"/>
      <c r="IS166" s="76"/>
    </row>
    <row r="167" spans="1:253" s="78" customFormat="1" ht="47.25">
      <c r="A167" s="44"/>
      <c r="B167" s="51" t="s">
        <v>149</v>
      </c>
      <c r="C167" s="61">
        <f>D167+E167</f>
        <v>400000</v>
      </c>
      <c r="D167" s="52"/>
      <c r="E167" s="62">
        <v>400000</v>
      </c>
      <c r="F167" s="62">
        <v>400000</v>
      </c>
      <c r="G167" s="76"/>
      <c r="H167" s="77"/>
      <c r="I167" s="76"/>
      <c r="J167" s="76"/>
      <c r="K167" s="76"/>
      <c r="L167" s="76"/>
      <c r="IK167" s="76"/>
      <c r="IL167" s="76"/>
      <c r="IM167" s="76"/>
      <c r="IN167" s="76"/>
      <c r="IO167" s="76"/>
      <c r="IP167" s="76"/>
      <c r="IQ167" s="76"/>
      <c r="IR167" s="76"/>
      <c r="IS167" s="76"/>
    </row>
    <row r="168" spans="1:253" s="78" customFormat="1" ht="47.25">
      <c r="A168" s="44"/>
      <c r="B168" s="51" t="s">
        <v>152</v>
      </c>
      <c r="C168" s="61">
        <f>D168</f>
        <v>174096</v>
      </c>
      <c r="D168" s="52">
        <v>174096</v>
      </c>
      <c r="E168" s="62"/>
      <c r="F168" s="62"/>
      <c r="G168" s="76"/>
      <c r="H168" s="77"/>
      <c r="I168" s="76"/>
      <c r="J168" s="76"/>
      <c r="K168" s="76"/>
      <c r="L168" s="76"/>
      <c r="IK168" s="76"/>
      <c r="IL168" s="76"/>
      <c r="IM168" s="76"/>
      <c r="IN168" s="76"/>
      <c r="IO168" s="76"/>
      <c r="IP168" s="76"/>
      <c r="IQ168" s="76"/>
      <c r="IR168" s="76"/>
      <c r="IS168" s="76"/>
    </row>
    <row r="169" spans="1:253" s="78" customFormat="1" ht="66" customHeight="1">
      <c r="A169" s="44">
        <v>41056400</v>
      </c>
      <c r="B169" s="85" t="s">
        <v>154</v>
      </c>
      <c r="C169" s="61">
        <f>D169</f>
        <v>3970794</v>
      </c>
      <c r="D169" s="84">
        <v>3970794</v>
      </c>
      <c r="E169" s="62"/>
      <c r="F169" s="62"/>
      <c r="G169" s="76"/>
      <c r="H169" s="77"/>
      <c r="I169" s="76"/>
      <c r="J169" s="76"/>
      <c r="K169" s="76"/>
      <c r="L169" s="76"/>
      <c r="IK169" s="76"/>
      <c r="IL169" s="76"/>
      <c r="IM169" s="76"/>
      <c r="IN169" s="76"/>
      <c r="IO169" s="76"/>
      <c r="IP169" s="76"/>
      <c r="IQ169" s="76"/>
      <c r="IR169" s="76"/>
      <c r="IS169" s="76"/>
    </row>
    <row r="170" spans="1:253" s="16" customFormat="1" ht="52.9" customHeight="1">
      <c r="A170" s="38">
        <v>41057700</v>
      </c>
      <c r="B170" s="46" t="s">
        <v>146</v>
      </c>
      <c r="C170" s="61">
        <f>D170</f>
        <v>88280</v>
      </c>
      <c r="D170" s="62">
        <v>88280</v>
      </c>
      <c r="E170" s="62"/>
      <c r="F170" s="62"/>
      <c r="G170" s="15"/>
      <c r="H170" s="47"/>
      <c r="I170" s="15"/>
      <c r="J170" s="15"/>
      <c r="K170" s="15"/>
      <c r="L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s="16" customFormat="1" ht="14.25" hidden="1" customHeight="1">
      <c r="A171" s="38"/>
      <c r="B171" s="46"/>
      <c r="C171" s="61"/>
      <c r="D171" s="62"/>
      <c r="E171" s="62"/>
      <c r="F171" s="62"/>
      <c r="G171" s="15"/>
      <c r="H171" s="47"/>
      <c r="I171" s="15"/>
      <c r="J171" s="15"/>
      <c r="K171" s="15"/>
      <c r="L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s="16" customFormat="1" ht="15.75" hidden="1">
      <c r="A172" s="38"/>
      <c r="B172" s="46"/>
      <c r="C172" s="61">
        <f>D172</f>
        <v>0</v>
      </c>
      <c r="D172" s="62"/>
      <c r="E172" s="62"/>
      <c r="F172" s="62"/>
      <c r="G172" s="15"/>
      <c r="H172" s="47"/>
      <c r="I172" s="15"/>
      <c r="J172" s="15"/>
      <c r="K172" s="15"/>
      <c r="L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s="16" customFormat="1" ht="15.75" hidden="1">
      <c r="A173" s="38"/>
      <c r="B173" s="46"/>
      <c r="C173" s="61">
        <f>D173</f>
        <v>0</v>
      </c>
      <c r="D173" s="62"/>
      <c r="E173" s="62"/>
      <c r="F173" s="62"/>
      <c r="G173" s="15"/>
      <c r="H173" s="47"/>
      <c r="I173" s="15"/>
      <c r="J173" s="15"/>
      <c r="K173" s="15"/>
      <c r="L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s="16" customFormat="1" ht="15.75" hidden="1">
      <c r="A174" s="38"/>
      <c r="B174" s="46"/>
      <c r="C174" s="61">
        <f>D174</f>
        <v>0</v>
      </c>
      <c r="D174" s="62"/>
      <c r="E174" s="62"/>
      <c r="F174" s="62"/>
      <c r="G174" s="15"/>
      <c r="H174" s="47"/>
      <c r="I174" s="15"/>
      <c r="J174" s="15"/>
      <c r="K174" s="15"/>
      <c r="L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s="16" customFormat="1" ht="15.75" hidden="1">
      <c r="A175" s="38"/>
      <c r="B175" s="46"/>
      <c r="C175" s="61">
        <f>D175</f>
        <v>0</v>
      </c>
      <c r="D175" s="62"/>
      <c r="E175" s="62"/>
      <c r="F175" s="62"/>
      <c r="G175" s="15"/>
      <c r="H175" s="47"/>
      <c r="I175" s="15"/>
      <c r="J175" s="15"/>
      <c r="K175" s="15"/>
      <c r="L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s="16" customFormat="1" ht="16.149999999999999" customHeight="1">
      <c r="A176" s="36" t="s">
        <v>126</v>
      </c>
      <c r="B176" s="69" t="s">
        <v>91</v>
      </c>
      <c r="C176" s="83">
        <f>D176+E176</f>
        <v>1440021709.5</v>
      </c>
      <c r="D176" s="83">
        <f>D108+D109</f>
        <v>1188561506.5</v>
      </c>
      <c r="E176" s="64">
        <f>E108+E109</f>
        <v>251460203</v>
      </c>
      <c r="F176" s="64">
        <f>F108+F109</f>
        <v>8050000</v>
      </c>
      <c r="G176" s="15"/>
      <c r="H176" s="15"/>
      <c r="I176" s="15"/>
      <c r="J176" s="15"/>
      <c r="K176" s="15"/>
      <c r="L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s="16" customFormat="1" ht="16.149999999999999" customHeight="1">
      <c r="A177" s="24"/>
      <c r="B177" s="82"/>
      <c r="C177" s="65"/>
      <c r="D177" s="65"/>
      <c r="E177" s="65"/>
      <c r="F177" s="65"/>
      <c r="G177" s="15"/>
      <c r="H177" s="15"/>
      <c r="I177" s="15"/>
      <c r="J177" s="15"/>
      <c r="K177" s="15"/>
      <c r="L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s="16" customFormat="1" ht="90.6" customHeight="1">
      <c r="A178" s="79" t="s">
        <v>160</v>
      </c>
      <c r="B178" s="79"/>
      <c r="C178" s="80"/>
      <c r="D178" s="87" t="s">
        <v>161</v>
      </c>
      <c r="E178" s="87"/>
      <c r="F178" s="87"/>
      <c r="G178" s="15"/>
      <c r="H178" s="15"/>
      <c r="I178" s="15"/>
      <c r="J178" s="15"/>
      <c r="K178" s="15"/>
      <c r="L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s="16" customFormat="1" ht="43.5" customHeight="1">
      <c r="A179" s="24"/>
      <c r="B179" s="33"/>
      <c r="C179" s="65"/>
      <c r="D179" s="65"/>
      <c r="E179" s="65"/>
      <c r="F179" s="65"/>
      <c r="G179" s="15"/>
      <c r="H179" s="15"/>
      <c r="I179" s="15"/>
      <c r="J179" s="15"/>
      <c r="K179" s="15"/>
      <c r="L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s="8" customFormat="1" ht="44.25" customHeight="1">
      <c r="A180" s="79"/>
      <c r="B180" s="79"/>
      <c r="C180" s="80"/>
      <c r="D180" s="87"/>
      <c r="E180" s="87"/>
      <c r="F180" s="87"/>
      <c r="G180" s="71"/>
      <c r="H180" s="7"/>
      <c r="I180" s="7"/>
      <c r="J180" s="7"/>
      <c r="K180" s="7"/>
      <c r="L180" s="7"/>
      <c r="IK180" s="7"/>
      <c r="IL180" s="7"/>
      <c r="IM180" s="7"/>
      <c r="IN180" s="7"/>
      <c r="IO180" s="7"/>
      <c r="IP180" s="7"/>
      <c r="IQ180" s="7"/>
      <c r="IR180" s="7"/>
      <c r="IS180" s="7"/>
    </row>
    <row r="181" spans="1:253" ht="14.25" customHeight="1">
      <c r="B181" s="7"/>
    </row>
    <row r="182" spans="1:253" ht="27.75" customHeight="1">
      <c r="B182" s="7"/>
      <c r="D182" s="66"/>
    </row>
    <row r="183" spans="1:253" s="5" customFormat="1" ht="18.75">
      <c r="A183" s="1"/>
      <c r="B183" s="48"/>
      <c r="C183" s="67"/>
      <c r="D183" s="68"/>
      <c r="E183" s="68"/>
      <c r="F183" s="68"/>
      <c r="G183" s="4"/>
      <c r="H183" s="4"/>
      <c r="I183" s="4"/>
      <c r="J183" s="4"/>
      <c r="K183" s="4"/>
      <c r="L183" s="4"/>
      <c r="IK183" s="4"/>
      <c r="IL183" s="4"/>
      <c r="IM183" s="4"/>
      <c r="IN183" s="4"/>
      <c r="IO183" s="4"/>
      <c r="IP183" s="4"/>
      <c r="IQ183" s="4"/>
      <c r="IR183" s="4"/>
      <c r="IS183" s="4"/>
    </row>
    <row r="184" spans="1:253">
      <c r="B184" s="1"/>
    </row>
    <row r="185" spans="1:253">
      <c r="B185" s="1"/>
    </row>
    <row r="186" spans="1:253">
      <c r="B186" s="1"/>
    </row>
    <row r="187" spans="1:253">
      <c r="B187" s="1"/>
    </row>
    <row r="188" spans="1:253">
      <c r="B188" s="1"/>
    </row>
    <row r="193" ht="32.25" customHeight="1"/>
  </sheetData>
  <mergeCells count="10">
    <mergeCell ref="B8:E8"/>
    <mergeCell ref="D178:F178"/>
    <mergeCell ref="D180:F180"/>
    <mergeCell ref="A6:F6"/>
    <mergeCell ref="E11:F11"/>
    <mergeCell ref="C11:C12"/>
    <mergeCell ref="D11:D12"/>
    <mergeCell ref="A11:A12"/>
    <mergeCell ref="B11:B12"/>
    <mergeCell ref="B7:E7"/>
  </mergeCells>
  <phoneticPr fontId="2" type="noConversion"/>
  <printOptions horizontalCentered="1"/>
  <pageMargins left="1.1811023622047245" right="0.39370078740157483" top="0.39370078740157483" bottom="0.59055118110236227" header="0.51181102362204722" footer="0.51181102362204722"/>
  <pageSetup paperSize="9" scale="60" fitToHeight="0" orientation="portrait" verticalDpi="300" r:id="rId1"/>
  <headerFooter differentFirst="1" alignWithMargins="0">
    <oddFooter>&amp;R&amp;P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дод.1</vt:lpstr>
      <vt:lpstr>дод.1!Заголовки_для_печати</vt:lpstr>
      <vt:lpstr>дод.1!Область_печати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admin</cp:lastModifiedBy>
  <cp:lastPrinted>2023-09-26T12:52:00Z</cp:lastPrinted>
  <dcterms:created xsi:type="dcterms:W3CDTF">2014-01-17T10:52:16Z</dcterms:created>
  <dcterms:modified xsi:type="dcterms:W3CDTF">2023-09-27T06:41:19Z</dcterms:modified>
</cp:coreProperties>
</file>