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Z2M_2E_401" sheetId="1" r:id="rId1"/>
  </sheets>
  <definedNames>
    <definedName name="Data">Z2M_2E_401!$A$11:$Q$92</definedName>
    <definedName name="Date">Z2M_2E_401!#REF!</definedName>
    <definedName name="Date1">Z2M_2E_401!#REF!</definedName>
    <definedName name="EXCEL_VER">11</definedName>
    <definedName name="PRINT_DATE">"03.04.2017 14:17:20"</definedName>
    <definedName name="PRINTER">"Eксель_Імпорт (XlRpt)  ДержКазначейство ЦА, Копичко Олександр"</definedName>
    <definedName name="REP_CREATOR">"0460-OliinykS"</definedName>
    <definedName name="_xlnm.Print_Titles" localSheetId="0">Z2M_2E_401!$8:$9</definedName>
    <definedName name="_xlnm.Print_Area" localSheetId="0">Z2M_2E_401!$A$1:$F$161</definedName>
  </definedNames>
  <calcPr calcId="125725" fullCalcOnLoad="1"/>
</workbook>
</file>

<file path=xl/calcChain.xml><?xml version="1.0" encoding="utf-8"?>
<calcChain xmlns="http://schemas.openxmlformats.org/spreadsheetml/2006/main">
  <c r="F144" i="1"/>
  <c r="E144"/>
  <c r="E149"/>
  <c r="E141"/>
  <c r="E137"/>
  <c r="E133"/>
  <c r="F123"/>
  <c r="E123"/>
  <c r="E111"/>
  <c r="F99"/>
  <c r="E99"/>
  <c r="E98"/>
  <c r="F90"/>
  <c r="E90"/>
  <c r="E72"/>
  <c r="F58"/>
  <c r="E58"/>
  <c r="F50"/>
  <c r="F32"/>
  <c r="E50"/>
  <c r="E32"/>
  <c r="E45"/>
  <c r="F16"/>
  <c r="E16"/>
  <c r="E13"/>
  <c r="E15"/>
  <c r="E14"/>
  <c r="F13"/>
  <c r="F11"/>
  <c r="F155"/>
  <c r="E155"/>
  <c r="F115"/>
  <c r="E115"/>
  <c r="F52"/>
  <c r="F151"/>
  <c r="E151"/>
  <c r="F84"/>
  <c r="E84"/>
  <c r="F111"/>
  <c r="F28"/>
  <c r="F66"/>
  <c r="F72"/>
  <c r="F74"/>
  <c r="F76"/>
  <c r="F79"/>
  <c r="E28"/>
  <c r="E52"/>
  <c r="E66"/>
  <c r="E74"/>
  <c r="E76"/>
  <c r="E79"/>
  <c r="F96"/>
  <c r="F119"/>
  <c r="F127"/>
  <c r="F131"/>
  <c r="F133"/>
  <c r="F141"/>
  <c r="E96"/>
  <c r="E119"/>
  <c r="E127"/>
  <c r="E131"/>
  <c r="A148"/>
  <c r="A13"/>
  <c r="A14"/>
  <c r="A16"/>
  <c r="A17"/>
  <c r="A18"/>
  <c r="A20"/>
  <c r="A28"/>
  <c r="A29"/>
  <c r="A30"/>
  <c r="A32"/>
  <c r="A34"/>
  <c r="A35"/>
  <c r="A36"/>
  <c r="A37"/>
  <c r="A38"/>
  <c r="A42"/>
  <c r="A43"/>
  <c r="A46"/>
  <c r="A47"/>
  <c r="A52"/>
  <c r="A53"/>
  <c r="A54"/>
  <c r="A55"/>
  <c r="A56"/>
  <c r="A57"/>
  <c r="A58"/>
  <c r="A59"/>
  <c r="A60"/>
  <c r="A61"/>
  <c r="A62"/>
  <c r="A63"/>
  <c r="A66"/>
  <c r="A72"/>
  <c r="A73"/>
  <c r="A78"/>
  <c r="A79"/>
  <c r="A85"/>
  <c r="A86"/>
  <c r="A88"/>
  <c r="A94"/>
  <c r="A97"/>
  <c r="A98"/>
  <c r="A99"/>
  <c r="A100"/>
  <c r="A101"/>
  <c r="A102"/>
  <c r="A104"/>
  <c r="A111"/>
  <c r="A112"/>
  <c r="A115"/>
  <c r="A116"/>
  <c r="A119"/>
  <c r="A120"/>
  <c r="A121"/>
  <c r="A122"/>
  <c r="A123"/>
  <c r="A124"/>
  <c r="A125"/>
  <c r="A127"/>
  <c r="A136"/>
  <c r="A138"/>
  <c r="A141"/>
  <c r="A142"/>
  <c r="A144"/>
  <c r="A149"/>
  <c r="A154"/>
  <c r="A158"/>
  <c r="F130"/>
  <c r="F158"/>
  <c r="E130"/>
  <c r="E158"/>
  <c r="F71"/>
  <c r="F94"/>
  <c r="E71"/>
  <c r="E11"/>
  <c r="F159"/>
  <c r="E94"/>
  <c r="E159"/>
</calcChain>
</file>

<file path=xl/sharedStrings.xml><?xml version="1.0" encoding="utf-8"?>
<sst xmlns="http://schemas.openxmlformats.org/spreadsheetml/2006/main" count="353" uniqueCount="248">
  <si>
    <t>Додаток 2</t>
  </si>
  <si>
    <t>2.К. Видатки за коштами на рахунках в органах Державної казначейської служби України</t>
  </si>
  <si>
    <t>грн.</t>
  </si>
  <si>
    <t>КПКВКМБ</t>
  </si>
  <si>
    <t xml:space="preserve">                                     Видатки  </t>
  </si>
  <si>
    <t>Загальний фонд</t>
  </si>
  <si>
    <t>0100</t>
  </si>
  <si>
    <t>Державне управлiння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</si>
  <si>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</si>
  <si>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</si>
  <si>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</si>
  <si>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0160</t>
  </si>
  <si>
    <t>Керівництво і управління у відповідній сфері у містах (місті Києві), селищах, селах, об'єднаних територіальних  громадах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</si>
  <si>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</si>
  <si>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</si>
  <si>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</si>
  <si>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</si>
  <si>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1000</t>
  </si>
  <si>
    <t>Освiта</t>
  </si>
  <si>
    <t>0910</t>
  </si>
  <si>
    <t>1010</t>
  </si>
  <si>
    <t>Надання дошкільної освiти</t>
  </si>
  <si>
    <t>0921</t>
  </si>
  <si>
    <t>1020</t>
  </si>
  <si>
    <t>0960</t>
  </si>
  <si>
    <t>Надання позашкільної освіти позашкільними закладами освіти, заходи із позашкільної роботи з дітьми</t>
  </si>
  <si>
    <t>1150</t>
  </si>
  <si>
    <t>1160</t>
  </si>
  <si>
    <t>Інші програми, заклади та заходи у сфері освіти</t>
  </si>
  <si>
    <t>2000</t>
  </si>
  <si>
    <t>Охорона здоров'я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</si>
  <si>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</si>
  <si>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</si>
  <si>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</si>
  <si>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</si>
  <si>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</si>
  <si>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 центрами первинної медичної  (медико-санітарної) допомоги</t>
  </si>
  <si>
    <t>3000</t>
  </si>
  <si>
    <t>Соцiальний захист та соцiальне забезпечення</t>
  </si>
  <si>
    <t>1070</t>
  </si>
  <si>
    <t>1030</t>
  </si>
  <si>
    <t>3031</t>
  </si>
  <si>
    <t>Надання інших пільг окремим категоріям громадян відповідно до законодавства</t>
  </si>
  <si>
    <t>1060</t>
  </si>
  <si>
    <t>3032</t>
  </si>
  <si>
    <t>Надання пільг окремим категоріям громадян з оплати послуг зв'язку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</si>
  <si>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</si>
  <si>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</si>
  <si>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</si>
  <si>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</si>
  <si>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1040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</si>
  <si>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</si>
  <si>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</si>
  <si>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3121</t>
  </si>
  <si>
    <t>3123</t>
  </si>
  <si>
    <t>3131</t>
  </si>
  <si>
    <t>Здійснення заходів та реалізація проектів на виконання Державної цільової соціальної програми "Молодь України"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</si>
  <si>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</si>
  <si>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стороньої допомоги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</si>
  <si>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</si>
  <si>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</si>
  <si>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</si>
  <si>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</si>
  <si>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4000</t>
  </si>
  <si>
    <t>Культура i мистецтво</t>
  </si>
  <si>
    <t>0821</t>
  </si>
  <si>
    <t>4010</t>
  </si>
  <si>
    <t>Театри</t>
  </si>
  <si>
    <t>0822</t>
  </si>
  <si>
    <t>4030</t>
  </si>
  <si>
    <t>Забезпечення діяльності бібліотек</t>
  </si>
  <si>
    <t>0824</t>
  </si>
  <si>
    <t>4040</t>
  </si>
  <si>
    <t>Забезпечення діяльності музеїв і виставок</t>
  </si>
  <si>
    <t>4060</t>
  </si>
  <si>
    <t>Забезпечення діяльності палаців і будинків культури, клубів, центрів дозвілля та інших клубних закладів</t>
  </si>
  <si>
    <t>0828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</si>
  <si>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</si>
  <si>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</si>
  <si>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</si>
  <si>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</si>
  <si>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0810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</si>
  <si>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</si>
  <si>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</si>
  <si>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</si>
  <si>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</si>
  <si>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5022</t>
  </si>
  <si>
    <t>Проведення навчально-тренувальних зборів і змагань та заходів зі спорту осіб з інвалідністю</t>
  </si>
  <si>
    <t>5031</t>
  </si>
  <si>
    <t>Утримання та навчально-тренувальна робота  комунальних дитячо-юнацьких спортивних шкіл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</si>
  <si>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</si>
  <si>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</si>
  <si>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</si>
  <si>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</si>
  <si>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</si>
  <si>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 комунальне господарство</t>
  </si>
  <si>
    <t>6010</t>
  </si>
  <si>
    <t>Утримання та ефективна експлуатація обєктів житлово-комунального господарства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</si>
  <si>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</si>
  <si>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</si>
  <si>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</si>
  <si>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</si>
  <si>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0443</t>
  </si>
  <si>
    <t>7130</t>
  </si>
  <si>
    <t>Здійснення  заходів із землеустрою</t>
  </si>
  <si>
    <t>7300</t>
  </si>
  <si>
    <t>Будівництво та регіональний розвиток</t>
  </si>
  <si>
    <t>7400</t>
  </si>
  <si>
    <t>Транспорт та транспортна інфраструктура, дорожнє господарство</t>
  </si>
  <si>
    <t>7461</t>
  </si>
  <si>
    <t>Утримання та розвиток автомобільних доріг та дорожньої  інфраструктури за рахунок коштів місцевого бюджету</t>
  </si>
  <si>
    <t>0456</t>
  </si>
  <si>
    <t>7600</t>
  </si>
  <si>
    <t xml:space="preserve">Інші програми та заходи, пов`язані з економічною діяльністю </t>
  </si>
  <si>
    <t>8100</t>
  </si>
  <si>
    <t>Захист населення і територій від надзвичайних ситуацій техногенного та природного характеру</t>
  </si>
  <si>
    <t>0830</t>
  </si>
  <si>
    <t>8200</t>
  </si>
  <si>
    <t xml:space="preserve">Громадський порядок та безпека </t>
  </si>
  <si>
    <t>8400</t>
  </si>
  <si>
    <t>Засоби масової інформації</t>
  </si>
  <si>
    <t>9700</t>
  </si>
  <si>
    <t>Субвенція з місцевого бюджету іншим місцевим бюджетам на здійснення програм та заходів за рахунок коштів місцевих бюджетів</t>
  </si>
  <si>
    <t xml:space="preserve">Усього </t>
  </si>
  <si>
    <t>Спеціальний фонд</t>
  </si>
  <si>
    <t>0990</t>
  </si>
  <si>
    <t>Утримання та  навчально-тренувальна робота комунальних дитячо-юнацьких спортивних шкіл</t>
  </si>
  <si>
    <t>7310</t>
  </si>
  <si>
    <t>Будівництво об`ектів житлово-комунального господарства</t>
  </si>
  <si>
    <t>7324</t>
  </si>
  <si>
    <t>0421</t>
  </si>
  <si>
    <t>0320</t>
  </si>
  <si>
    <t>7670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</si>
  <si>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</si>
  <si>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</si>
  <si>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0511</t>
  </si>
  <si>
    <t>8300</t>
  </si>
  <si>
    <t>Охорона навколишнього природного середовища</t>
  </si>
  <si>
    <t>Разом</t>
  </si>
  <si>
    <t>Забезпечення діяльності інклюзивно-ресурсних центрів</t>
  </si>
  <si>
    <t>3240</t>
  </si>
  <si>
    <t>7410</t>
  </si>
  <si>
    <t>2150</t>
  </si>
  <si>
    <t>Інші програми, заклади та заходи у сфері охорони здоров'я</t>
  </si>
  <si>
    <t>3050</t>
  </si>
  <si>
    <t>Пільгове медичне обслуговування осіб, які постраждали внаслідок Чорнобильської катастрофи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</si>
  <si>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</si>
  <si>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</si>
  <si>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7690</t>
  </si>
  <si>
    <t>Інша економічна діяльність</t>
  </si>
  <si>
    <t>7322</t>
  </si>
  <si>
    <t>Будівництво медичних установ та закладів</t>
  </si>
  <si>
    <t>7340</t>
  </si>
  <si>
    <t>Проектування, реставрація та охорона пам'яток архітектури</t>
  </si>
  <si>
    <t xml:space="preserve">від </t>
  </si>
  <si>
    <t xml:space="preserve">№ </t>
  </si>
  <si>
    <t>1080</t>
  </si>
  <si>
    <t>Надання спеціальної освіти  мистецькими школами</t>
  </si>
  <si>
    <t>1140</t>
  </si>
  <si>
    <t>Забезпечення діяльності  центрів професійного розвитку педагогічних працівників</t>
  </si>
  <si>
    <t>Надання загальної середньої освіти  за рахунок коштів місцевого бюджету</t>
  </si>
  <si>
    <t>Надання загальної середньої освіти  за рахунок  освітньої субвенції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</si>
  <si>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</si>
  <si>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</si>
  <si>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Інші заклади та заходи у сфері соціального захисту і соціального забезпечення</t>
  </si>
  <si>
    <t>7350</t>
  </si>
  <si>
    <t>Розроблення схем планування та забудови територій (містобудівної документації)</t>
  </si>
  <si>
    <t>Забезпечення надання послуг з перевезення пасажирів автомобільним транспортом</t>
  </si>
  <si>
    <t>7610</t>
  </si>
  <si>
    <t>Сприяння розвитку малого та середнього підприємництва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</si>
  <si>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</si>
  <si>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</si>
  <si>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7330</t>
  </si>
  <si>
    <t>Будівництво інших об`єктів комунальної власності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</si>
  <si>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</si>
  <si>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</si>
  <si>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3111</t>
  </si>
  <si>
    <t xml:space="preserve">Утримання та забезпечення діяльності центрів соціальних служб 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</si>
  <si>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</si>
  <si>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</si>
  <si>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</si>
  <si>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3112</t>
  </si>
  <si>
    <t>Заходи державної політики з питань дітей та їх соціального захисту</t>
  </si>
  <si>
    <t>3133</t>
  </si>
  <si>
    <t>7640</t>
  </si>
  <si>
    <t>Заходи з енергозбереженням</t>
  </si>
  <si>
    <t>7680</t>
  </si>
  <si>
    <t>Членскі внески до асоціації органів місцевого самоврядування</t>
  </si>
  <si>
    <t>7650</t>
  </si>
  <si>
    <t>Проведення експертної грошової оцінки земельної ділянки чи прав на неї</t>
  </si>
  <si>
    <t>Начальник фінансового управління</t>
  </si>
  <si>
    <t>Раїса РОЇК</t>
  </si>
  <si>
    <t>до рішення виконавчого комітету</t>
  </si>
  <si>
    <t>3210</t>
  </si>
  <si>
    <t>3230</t>
  </si>
  <si>
    <t>Організація та проведення громадських робіт</t>
  </si>
  <si>
    <t xml:space="preserve">Видатки, пов'язані з наданням підтримки внутрішньо-переміщеним та/або евакуйованим особам у зв'язку із введенням воєнного стану </t>
  </si>
  <si>
    <t>8700</t>
  </si>
  <si>
    <t>Резервний фонд</t>
  </si>
  <si>
    <t>Здійснення заходів із землеустрою</t>
  </si>
  <si>
    <t>Будівництво установ та закладів культури</t>
  </si>
  <si>
    <t>7381</t>
  </si>
  <si>
    <t>Реалізація проєктів в рамках Програми з відновлення України</t>
  </si>
  <si>
    <t>7413</t>
  </si>
  <si>
    <t>Інші заходи у сфері автотранспорту</t>
  </si>
  <si>
    <t>8000</t>
  </si>
  <si>
    <t>Інша діяльність</t>
  </si>
  <si>
    <t>9000</t>
  </si>
  <si>
    <t>Міжбюджетні трансферти</t>
  </si>
  <si>
    <t>7000</t>
  </si>
  <si>
    <t>Економічна діяльність</t>
  </si>
  <si>
    <t>Житлово - комунальне господарство</t>
  </si>
  <si>
    <t>Внески до статутного капіталу суб'єктів господарювання</t>
  </si>
  <si>
    <t>Заходи державної політики з питань сім'ї</t>
  </si>
  <si>
    <t>1290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</si>
  <si>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</t>
  </si>
  <si>
    <t>Інші заходи та заклади молодіжної політики</t>
  </si>
  <si>
    <t>Інші субвенції з місцевого бюджету</t>
  </si>
  <si>
    <t>Звіт про виконання бюджету Павлоградської міської територіальної громади за І квартал 2025 року</t>
  </si>
  <si>
    <t>Уточнений план на 205 рік</t>
  </si>
  <si>
    <t>Виконано за І квартал 2025 року</t>
  </si>
  <si>
    <t>1300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</si>
  <si>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</si>
  <si>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</si>
  <si>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1200</t>
  </si>
  <si>
    <t>Проведення додаткових психологопедагогічних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</si>
  <si>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5049</t>
  </si>
  <si>
    <t>Виконання окремих заходів з реалізації соціального проєкту "Активні парки - локації здорової України"</t>
  </si>
  <si>
    <t>6090</t>
  </si>
  <si>
    <t>Інша діяльність у сфері житлово-комунального господарства</t>
  </si>
  <si>
    <t>9110</t>
  </si>
  <si>
    <t>Реверсна дотація</t>
  </si>
  <si>
    <t>1180</t>
  </si>
  <si>
    <t>Виконання заходів, спрямованих на забезпечення якісної, сучасної та доступної загальної середньої освіти "Нова українська школа"</t>
  </si>
  <si>
    <t>1310</t>
  </si>
  <si>
    <t>1403</t>
  </si>
  <si>
    <t>Реалізація проєктів (заходів) з відновлення освітніх установ та закладів, пошкоджених/знищених внаслідок збройної агресії за рахунок коштів місцевих бюджетів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</si>
  <si>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</si>
  <si>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2110</t>
  </si>
  <si>
    <t>2170</t>
  </si>
  <si>
    <t>Первинна медична допомога населенню</t>
  </si>
  <si>
    <t>Будівництво закладів охорони здоров'я</t>
  </si>
  <si>
    <t>5070</t>
  </si>
  <si>
    <t>Будівництво споруд, установ та закладів фізичної культури та спорту</t>
  </si>
  <si>
    <t>6091</t>
  </si>
  <si>
    <t>Будівництво об'єктів житлово-комунального господарства</t>
  </si>
  <si>
    <t>7693</t>
  </si>
  <si>
    <t xml:space="preserve">Інші заходи, пов'язані з економічною діяльністю  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</si>
</sst>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2"/>
      <name val="Times New Roman Cy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7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6" borderId="7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32" fillId="4" borderId="8" applyNumberForma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122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Alignment="1">
      <alignment horizontal="justify"/>
    </xf>
    <xf numFmtId="0" fontId="21" fillId="0" borderId="0" xfId="0" applyFont="1" applyFill="1" applyAlignment="1">
      <alignment horizontal="justify"/>
    </xf>
    <xf numFmtId="0" fontId="22" fillId="0" borderId="0" xfId="0" applyFont="1" applyAlignment="1">
      <alignment horizontal="justify" vertical="center"/>
    </xf>
    <xf numFmtId="0" fontId="23" fillId="0" borderId="0" xfId="0" applyFont="1" applyFill="1" applyBorder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0" fontId="25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25" fillId="0" borderId="11" xfId="0" applyNumberFormat="1" applyFont="1" applyFill="1" applyBorder="1" applyAlignment="1" applyProtection="1">
      <alignment horizontal="center"/>
    </xf>
    <xf numFmtId="0" fontId="25" fillId="0" borderId="12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/>
      <protection hidden="1"/>
    </xf>
    <xf numFmtId="49" fontId="20" fillId="0" borderId="11" xfId="0" applyNumberFormat="1" applyFont="1" applyFill="1" applyBorder="1" applyAlignment="1">
      <alignment horizontal="center" vertical="center"/>
    </xf>
    <xf numFmtId="2" fontId="27" fillId="0" borderId="11" xfId="0" applyNumberFormat="1" applyFont="1" applyFill="1" applyBorder="1" applyAlignment="1" applyProtection="1">
      <alignment horizontal="justify" vertical="center"/>
    </xf>
    <xf numFmtId="2" fontId="27" fillId="0" borderId="12" xfId="0" applyNumberFormat="1" applyFont="1" applyFill="1" applyBorder="1" applyAlignment="1" applyProtection="1">
      <alignment horizontal="justify" vertical="center"/>
    </xf>
    <xf numFmtId="2" fontId="19" fillId="0" borderId="0" xfId="0" applyNumberFormat="1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/>
      <protection hidden="1"/>
    </xf>
    <xf numFmtId="2" fontId="28" fillId="0" borderId="11" xfId="0" applyNumberFormat="1" applyFont="1" applyFill="1" applyBorder="1" applyAlignment="1" applyProtection="1">
      <alignment horizontal="justify" vertical="center"/>
    </xf>
    <xf numFmtId="2" fontId="28" fillId="0" borderId="12" xfId="0" applyNumberFormat="1" applyFont="1" applyFill="1" applyBorder="1" applyAlignment="1" applyProtection="1">
      <alignment horizontal="justify" vertical="center"/>
    </xf>
    <xf numFmtId="0" fontId="0" fillId="0" borderId="0" xfId="0" applyAlignment="1">
      <alignment horizontal="justify" vertical="center"/>
    </xf>
    <xf numFmtId="49" fontId="20" fillId="0" borderId="13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49" fontId="29" fillId="0" borderId="11" xfId="0" applyNumberFormat="1" applyFont="1" applyFill="1" applyBorder="1" applyAlignment="1">
      <alignment horizontal="center" vertical="center"/>
    </xf>
    <xf numFmtId="0" fontId="29" fillId="0" borderId="11" xfId="36" applyFont="1" applyFill="1" applyBorder="1" applyAlignment="1" applyProtection="1">
      <alignment horizontal="justify" vertical="center" wrapText="1"/>
    </xf>
    <xf numFmtId="0" fontId="25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 applyProtection="1">
      <alignment horizontal="justify" vertical="center"/>
    </xf>
    <xf numFmtId="0" fontId="25" fillId="0" borderId="12" xfId="0" applyNumberFormat="1" applyFont="1" applyFill="1" applyBorder="1" applyAlignment="1" applyProtection="1">
      <alignment horizontal="justify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2" fontId="18" fillId="0" borderId="0" xfId="0" applyNumberFormat="1" applyFont="1" applyAlignment="1">
      <alignment horizontal="justify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 applyProtection="1">
      <alignment horizontal="center" vertical="center"/>
      <protection hidden="1"/>
    </xf>
    <xf numFmtId="2" fontId="28" fillId="0" borderId="16" xfId="0" applyNumberFormat="1" applyFont="1" applyFill="1" applyBorder="1" applyAlignment="1" applyProtection="1">
      <alignment horizontal="justify" vertical="center"/>
    </xf>
    <xf numFmtId="49" fontId="18" fillId="0" borderId="17" xfId="0" applyNumberFormat="1" applyFont="1" applyFill="1" applyBorder="1" applyAlignment="1">
      <alignment horizontal="center" vertical="center"/>
    </xf>
    <xf numFmtId="49" fontId="18" fillId="0" borderId="18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 applyProtection="1">
      <alignment horizontal="center" vertical="center"/>
      <protection hidden="1"/>
    </xf>
    <xf numFmtId="2" fontId="27" fillId="0" borderId="16" xfId="0" applyNumberFormat="1" applyFont="1" applyFill="1" applyBorder="1" applyAlignment="1" applyProtection="1">
      <alignment horizontal="justify" vertical="center"/>
    </xf>
    <xf numFmtId="49" fontId="20" fillId="0" borderId="18" xfId="0" applyNumberFormat="1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/>
    </xf>
    <xf numFmtId="4" fontId="18" fillId="0" borderId="11" xfId="0" applyNumberFormat="1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4" fontId="18" fillId="0" borderId="20" xfId="0" applyNumberFormat="1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justify" vertical="center"/>
    </xf>
    <xf numFmtId="4" fontId="18" fillId="0" borderId="2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justify" vertical="center"/>
    </xf>
    <xf numFmtId="0" fontId="18" fillId="0" borderId="0" xfId="0" applyFont="1" applyFill="1"/>
    <xf numFmtId="0" fontId="30" fillId="0" borderId="0" xfId="0" applyFont="1" applyFill="1" applyAlignment="1">
      <alignment horizontal="justify" vertical="center"/>
    </xf>
    <xf numFmtId="4" fontId="0" fillId="0" borderId="0" xfId="0" applyNumberFormat="1" applyFont="1" applyAlignment="1">
      <alignment horizontal="justify" vertical="center"/>
    </xf>
    <xf numFmtId="4" fontId="0" fillId="0" borderId="0" xfId="0" applyNumberFormat="1" applyFill="1" applyAlignment="1">
      <alignment horizontal="justify" vertical="center"/>
    </xf>
    <xf numFmtId="49" fontId="18" fillId="0" borderId="20" xfId="0" applyNumberFormat="1" applyFont="1" applyFill="1" applyBorder="1" applyAlignment="1">
      <alignment horizontal="center" vertical="center"/>
    </xf>
    <xf numFmtId="4" fontId="20" fillId="0" borderId="18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justify" vertical="center"/>
    </xf>
    <xf numFmtId="0" fontId="18" fillId="0" borderId="19" xfId="0" applyFont="1" applyFill="1" applyBorder="1" applyAlignment="1">
      <alignment horizontal="justify" vertical="center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>
      <alignment horizontal="center" vertical="center"/>
    </xf>
    <xf numFmtId="4" fontId="18" fillId="0" borderId="22" xfId="0" applyNumberFormat="1" applyFont="1" applyFill="1" applyBorder="1" applyAlignment="1">
      <alignment horizontal="center" vertical="center"/>
    </xf>
    <xf numFmtId="4" fontId="20" fillId="0" borderId="11" xfId="36" applyNumberFormat="1" applyFont="1" applyFill="1" applyBorder="1" applyAlignment="1" applyProtection="1">
      <alignment horizontal="justify" vertical="center" wrapText="1"/>
    </xf>
    <xf numFmtId="4" fontId="18" fillId="0" borderId="11" xfId="36" applyNumberFormat="1" applyFont="1" applyFill="1" applyBorder="1" applyAlignment="1" applyProtection="1">
      <alignment horizontal="justify" vertical="center" wrapText="1"/>
    </xf>
    <xf numFmtId="4" fontId="18" fillId="0" borderId="11" xfId="0" applyNumberFormat="1" applyFont="1" applyFill="1" applyBorder="1" applyAlignment="1">
      <alignment horizontal="center" vertical="center" wrapText="1"/>
    </xf>
    <xf numFmtId="4" fontId="18" fillId="0" borderId="13" xfId="36" applyNumberFormat="1" applyFont="1" applyFill="1" applyBorder="1" applyAlignment="1" applyProtection="1">
      <alignment horizontal="justify" vertical="center" wrapText="1"/>
    </xf>
    <xf numFmtId="4" fontId="20" fillId="0" borderId="13" xfId="36" applyNumberFormat="1" applyFont="1" applyFill="1" applyBorder="1" applyAlignment="1" applyProtection="1">
      <alignment horizontal="justify" vertical="center" wrapText="1"/>
    </xf>
    <xf numFmtId="4" fontId="18" fillId="0" borderId="13" xfId="0" applyNumberFormat="1" applyFont="1" applyFill="1" applyBorder="1" applyAlignment="1">
      <alignment horizontal="justify" vertical="center" wrapText="1"/>
    </xf>
    <xf numFmtId="4" fontId="18" fillId="15" borderId="13" xfId="0" applyNumberFormat="1" applyFont="1" applyFill="1" applyBorder="1" applyAlignment="1">
      <alignment horizontal="justify" vertical="center" wrapText="1"/>
    </xf>
    <xf numFmtId="4" fontId="18" fillId="15" borderId="19" xfId="0" applyNumberFormat="1" applyFont="1" applyFill="1" applyBorder="1" applyAlignment="1">
      <alignment horizontal="justify" vertical="center" wrapText="1"/>
    </xf>
    <xf numFmtId="4" fontId="18" fillId="15" borderId="18" xfId="0" applyNumberFormat="1" applyFont="1" applyFill="1" applyBorder="1" applyAlignment="1">
      <alignment horizontal="justify" vertical="center" wrapText="1"/>
    </xf>
    <xf numFmtId="4" fontId="20" fillId="15" borderId="18" xfId="0" applyNumberFormat="1" applyFont="1" applyFill="1" applyBorder="1" applyAlignment="1">
      <alignment horizontal="justify" vertical="center" wrapText="1"/>
    </xf>
    <xf numFmtId="4" fontId="18" fillId="15" borderId="21" xfId="0" quotePrefix="1" applyNumberFormat="1" applyFont="1" applyFill="1" applyBorder="1" applyAlignment="1">
      <alignment horizontal="justify" vertical="center" wrapText="1"/>
    </xf>
    <xf numFmtId="4" fontId="18" fillId="15" borderId="24" xfId="0" applyNumberFormat="1" applyFont="1" applyFill="1" applyBorder="1" applyAlignment="1">
      <alignment horizontal="justify" vertical="center"/>
    </xf>
    <xf numFmtId="4" fontId="18" fillId="0" borderId="25" xfId="0" applyNumberFormat="1" applyFont="1" applyFill="1" applyBorder="1" applyAlignment="1">
      <alignment horizontal="center" vertical="center"/>
    </xf>
    <xf numFmtId="4" fontId="18" fillId="0" borderId="25" xfId="0" applyNumberFormat="1" applyFont="1" applyBorder="1" applyAlignment="1">
      <alignment horizontal="center" vertical="center"/>
    </xf>
    <xf numFmtId="4" fontId="18" fillId="15" borderId="18" xfId="0" applyNumberFormat="1" applyFont="1" applyFill="1" applyBorder="1" applyAlignment="1">
      <alignment horizontal="justify" vertical="center"/>
    </xf>
    <xf numFmtId="4" fontId="18" fillId="0" borderId="18" xfId="0" applyNumberFormat="1" applyFont="1" applyBorder="1" applyAlignment="1">
      <alignment horizontal="center" vertical="center"/>
    </xf>
    <xf numFmtId="4" fontId="20" fillId="15" borderId="18" xfId="0" applyNumberFormat="1" applyFont="1" applyFill="1" applyBorder="1" applyAlignment="1">
      <alignment horizontal="justify" vertical="center"/>
    </xf>
    <xf numFmtId="4" fontId="18" fillId="0" borderId="18" xfId="36" applyNumberFormat="1" applyFont="1" applyFill="1" applyBorder="1" applyAlignment="1" applyProtection="1">
      <alignment horizontal="justify" vertical="center" wrapText="1"/>
    </xf>
    <xf numFmtId="4" fontId="18" fillId="15" borderId="11" xfId="0" applyNumberFormat="1" applyFont="1" applyFill="1" applyBorder="1" applyAlignment="1">
      <alignment horizontal="justify" vertical="center" wrapText="1"/>
    </xf>
    <xf numFmtId="4" fontId="20" fillId="15" borderId="11" xfId="0" applyNumberFormat="1" applyFont="1" applyFill="1" applyBorder="1" applyAlignment="1">
      <alignment horizontal="justify" vertical="center" wrapText="1"/>
    </xf>
    <xf numFmtId="4" fontId="29" fillId="0" borderId="11" xfId="36" applyNumberFormat="1" applyFont="1" applyFill="1" applyBorder="1" applyAlignment="1" applyProtection="1">
      <alignment horizontal="justify" vertical="center" wrapText="1"/>
    </xf>
    <xf numFmtId="4" fontId="20" fillId="0" borderId="20" xfId="0" applyNumberFormat="1" applyFont="1" applyFill="1" applyBorder="1" applyAlignment="1">
      <alignment horizontal="center" vertical="center"/>
    </xf>
    <xf numFmtId="4" fontId="18" fillId="0" borderId="22" xfId="36" applyNumberFormat="1" applyFont="1" applyFill="1" applyBorder="1" applyAlignment="1" applyProtection="1">
      <alignment horizontal="justify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4" fontId="18" fillId="0" borderId="11" xfId="0" applyNumberFormat="1" applyFont="1" applyFill="1" applyBorder="1" applyAlignment="1" applyProtection="1">
      <alignment horizontal="justify" vertical="center"/>
      <protection locked="0"/>
    </xf>
    <xf numFmtId="4" fontId="18" fillId="18" borderId="18" xfId="0" applyNumberFormat="1" applyFont="1" applyFill="1" applyBorder="1" applyAlignment="1" applyProtection="1">
      <alignment horizontal="justify" vertical="center" wrapText="1"/>
      <protection locked="0"/>
    </xf>
    <xf numFmtId="4" fontId="18" fillId="0" borderId="20" xfId="36" applyNumberFormat="1" applyFont="1" applyFill="1" applyBorder="1" applyAlignment="1" applyProtection="1">
      <alignment horizontal="justify" vertical="center" wrapText="1"/>
    </xf>
    <xf numFmtId="4" fontId="18" fillId="0" borderId="28" xfId="36" applyNumberFormat="1" applyFont="1" applyFill="1" applyBorder="1" applyAlignment="1" applyProtection="1">
      <alignment horizontal="justify" vertical="center" wrapText="1"/>
    </xf>
    <xf numFmtId="4" fontId="18" fillId="0" borderId="29" xfId="0" applyNumberFormat="1" applyFont="1" applyFill="1" applyBorder="1" applyAlignment="1">
      <alignment horizontal="center" vertical="center"/>
    </xf>
    <xf numFmtId="4" fontId="18" fillId="15" borderId="13" xfId="0" applyNumberFormat="1" applyFont="1" applyFill="1" applyBorder="1" applyAlignment="1" applyProtection="1">
      <alignment horizontal="justify" vertical="center"/>
      <protection locked="0"/>
    </xf>
    <xf numFmtId="49" fontId="20" fillId="0" borderId="30" xfId="0" applyNumberFormat="1" applyFont="1" applyFill="1" applyBorder="1" applyAlignment="1">
      <alignment horizontal="center" vertical="center"/>
    </xf>
    <xf numFmtId="4" fontId="20" fillId="0" borderId="31" xfId="0" applyNumberFormat="1" applyFont="1" applyFill="1" applyBorder="1" applyAlignment="1">
      <alignment horizontal="justify" vertical="center" wrapText="1"/>
    </xf>
    <xf numFmtId="4" fontId="20" fillId="0" borderId="30" xfId="0" applyNumberFormat="1" applyFont="1" applyFill="1" applyBorder="1" applyAlignment="1">
      <alignment horizontal="center" vertical="center"/>
    </xf>
    <xf numFmtId="49" fontId="18" fillId="0" borderId="32" xfId="0" applyNumberFormat="1" applyFont="1" applyFill="1" applyBorder="1" applyAlignment="1">
      <alignment horizontal="center" vertical="center"/>
    </xf>
    <xf numFmtId="4" fontId="18" fillId="15" borderId="33" xfId="0" applyNumberFormat="1" applyFont="1" applyFill="1" applyBorder="1" applyAlignment="1">
      <alignment horizontal="justify" vertical="center" wrapText="1"/>
    </xf>
    <xf numFmtId="4" fontId="18" fillId="0" borderId="32" xfId="0" applyNumberFormat="1" applyFont="1" applyFill="1" applyBorder="1" applyAlignment="1">
      <alignment horizontal="center" vertical="center"/>
    </xf>
    <xf numFmtId="4" fontId="18" fillId="0" borderId="34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8" fillId="0" borderId="23" xfId="0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justify" vertical="center"/>
    </xf>
    <xf numFmtId="49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6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7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ZV1PIV98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1"/>
  <sheetViews>
    <sheetView tabSelected="1" view="pageBreakPreview" topLeftCell="C1" zoomScale="75" zoomScaleNormal="100" zoomScaleSheetLayoutView="75" workbookViewId="0">
      <selection activeCell="F158" sqref="F158"/>
    </sheetView>
  </sheetViews>
  <sheetFormatPr defaultRowHeight="12.75"/>
  <cols>
    <col min="1" max="1" width="0.28515625" hidden="1" customWidth="1"/>
    <col min="2" max="2" width="1.140625" hidden="1" customWidth="1"/>
    <col min="3" max="3" width="15.28515625" customWidth="1"/>
    <col min="4" max="4" width="65.7109375" customWidth="1"/>
    <col min="5" max="5" width="22.7109375" customWidth="1"/>
    <col min="6" max="6" width="27" customWidth="1"/>
    <col min="7" max="7" width="13.140625" hidden="1" customWidth="1"/>
    <col min="8" max="9" width="11.85546875" hidden="1" customWidth="1"/>
    <col min="10" max="12" width="14.28515625" hidden="1" customWidth="1"/>
    <col min="13" max="13" width="26.7109375" customWidth="1"/>
    <col min="14" max="14" width="25.7109375" customWidth="1"/>
  </cols>
  <sheetData>
    <row r="1" spans="1:14" ht="18.75">
      <c r="C1" s="1"/>
      <c r="D1" s="1"/>
      <c r="E1" s="62" t="s">
        <v>0</v>
      </c>
      <c r="F1" s="62"/>
    </row>
    <row r="2" spans="1:14" ht="18.75">
      <c r="C2" s="1"/>
      <c r="D2" s="1"/>
      <c r="E2" s="62" t="s">
        <v>192</v>
      </c>
      <c r="F2" s="62"/>
    </row>
    <row r="3" spans="1:14" ht="18.75">
      <c r="C3" s="1"/>
      <c r="D3" s="1"/>
      <c r="E3" s="1" t="s">
        <v>154</v>
      </c>
      <c r="F3" s="1"/>
    </row>
    <row r="4" spans="1:14" ht="18.75">
      <c r="C4" s="1"/>
      <c r="D4" s="1"/>
      <c r="E4" s="1" t="s">
        <v>155</v>
      </c>
      <c r="F4" s="1"/>
    </row>
    <row r="5" spans="1:14" ht="10.5" customHeight="1">
      <c r="C5" s="1"/>
      <c r="D5" s="1"/>
      <c r="E5" s="1"/>
      <c r="F5" s="1"/>
    </row>
    <row r="6" spans="1:14" ht="55.5" customHeight="1">
      <c r="C6" s="112" t="s">
        <v>218</v>
      </c>
      <c r="D6" s="112"/>
      <c r="E6" s="112"/>
      <c r="F6" s="112"/>
    </row>
    <row r="7" spans="1:14" s="2" customFormat="1" ht="23.25" customHeight="1">
      <c r="B7" s="3" t="s">
        <v>1</v>
      </c>
      <c r="C7" s="4"/>
      <c r="D7" s="5"/>
      <c r="E7" s="113" t="s">
        <v>2</v>
      </c>
      <c r="F7" s="113"/>
      <c r="G7" s="6"/>
      <c r="H7" s="6"/>
      <c r="I7" s="6"/>
      <c r="J7" s="6"/>
      <c r="K7" s="6"/>
      <c r="L7" s="6"/>
    </row>
    <row r="8" spans="1:14" s="7" customFormat="1" ht="47.25" customHeight="1">
      <c r="B8" s="8"/>
      <c r="C8" s="70" t="s">
        <v>3</v>
      </c>
      <c r="D8" s="70" t="s">
        <v>4</v>
      </c>
      <c r="E8" s="71" t="s">
        <v>219</v>
      </c>
      <c r="F8" s="71" t="s">
        <v>220</v>
      </c>
      <c r="G8" s="9"/>
      <c r="H8" s="9"/>
      <c r="I8" s="9"/>
      <c r="J8" s="9"/>
      <c r="K8" s="9"/>
      <c r="L8" s="9"/>
    </row>
    <row r="9" spans="1:14" s="7" customFormat="1" ht="16.5" customHeight="1">
      <c r="B9" s="8"/>
      <c r="C9" s="73">
        <v>1</v>
      </c>
      <c r="D9" s="73">
        <v>2</v>
      </c>
      <c r="E9" s="72">
        <v>3</v>
      </c>
      <c r="F9" s="72">
        <v>4</v>
      </c>
      <c r="G9" s="9"/>
      <c r="H9" s="9"/>
      <c r="I9" s="9"/>
      <c r="J9" s="9"/>
      <c r="K9" s="9"/>
      <c r="L9" s="9"/>
    </row>
    <row r="10" spans="1:14" ht="18.75">
      <c r="B10" s="10"/>
      <c r="C10" s="11"/>
      <c r="D10" s="116" t="s">
        <v>5</v>
      </c>
      <c r="E10" s="117"/>
      <c r="F10" s="118"/>
      <c r="G10" s="12"/>
      <c r="H10" s="12"/>
      <c r="I10" s="12"/>
      <c r="J10" s="12"/>
      <c r="K10" s="12"/>
      <c r="L10" s="13"/>
    </row>
    <row r="11" spans="1:14" s="20" customFormat="1" ht="24.75" customHeight="1">
      <c r="A11" s="14">
        <v>1</v>
      </c>
      <c r="B11" s="15"/>
      <c r="C11" s="16" t="s">
        <v>6</v>
      </c>
      <c r="D11" s="75" t="s">
        <v>7</v>
      </c>
      <c r="E11" s="52">
        <f>E12+E13+E14+E15</f>
        <v>138970761</v>
      </c>
      <c r="F11" s="52">
        <f>F12+F13+F14+F15</f>
        <v>33139124.179999996</v>
      </c>
      <c r="G11" s="17">
        <v>15730</v>
      </c>
      <c r="H11" s="17">
        <v>7785</v>
      </c>
      <c r="I11" s="17">
        <v>0</v>
      </c>
      <c r="J11" s="17">
        <v>32497666</v>
      </c>
      <c r="K11" s="17">
        <v>32497666</v>
      </c>
      <c r="L11" s="18">
        <v>7776831.04</v>
      </c>
      <c r="M11" s="19"/>
    </row>
    <row r="12" spans="1:14" s="20" customFormat="1" ht="75">
      <c r="A12" s="14"/>
      <c r="B12" s="15"/>
      <c r="C12" s="21" t="s">
        <v>8</v>
      </c>
      <c r="D12" s="76" t="s">
        <v>9</v>
      </c>
      <c r="E12" s="77">
        <v>67381189</v>
      </c>
      <c r="F12" s="53">
        <v>15843193.93</v>
      </c>
      <c r="G12" s="17"/>
      <c r="H12" s="17"/>
      <c r="I12" s="17"/>
      <c r="J12" s="17"/>
      <c r="K12" s="17"/>
      <c r="L12" s="18"/>
    </row>
    <row r="13" spans="1:14" s="26" customFormat="1" ht="56.25">
      <c r="A13" s="22" t="e">
        <f>#REF!+1</f>
        <v>#REF!</v>
      </c>
      <c r="B13" s="23" t="s">
        <v>10</v>
      </c>
      <c r="C13" s="21" t="s">
        <v>11</v>
      </c>
      <c r="D13" s="76" t="s">
        <v>12</v>
      </c>
      <c r="E13" s="77">
        <f>4224739+3661173+29105427+4697875+2322849+2121501+10491067+5113330+9270200</f>
        <v>71008161</v>
      </c>
      <c r="F13" s="53">
        <f>940775.7+772503.13+7386500.6+1267364.2+599118.77+503730.95+2498588.02+1092416.65+2162452.23</f>
        <v>17223450.249999996</v>
      </c>
      <c r="G13" s="24">
        <v>15730</v>
      </c>
      <c r="H13" s="24">
        <v>7785</v>
      </c>
      <c r="I13" s="24">
        <v>0</v>
      </c>
      <c r="J13" s="24">
        <v>13946380</v>
      </c>
      <c r="K13" s="24">
        <v>13946380</v>
      </c>
      <c r="L13" s="25">
        <v>3651227.02</v>
      </c>
      <c r="M13" s="69"/>
      <c r="N13" s="69"/>
    </row>
    <row r="14" spans="1:14" s="26" customFormat="1" ht="37.5">
      <c r="A14" s="22" t="e">
        <f>#REF!+1</f>
        <v>#REF!</v>
      </c>
      <c r="B14" s="23" t="s">
        <v>10</v>
      </c>
      <c r="C14" s="21" t="s">
        <v>13</v>
      </c>
      <c r="D14" s="76" t="s">
        <v>14</v>
      </c>
      <c r="E14" s="53">
        <f>9900+22673+13080+55052+17200+11400+8805</f>
        <v>138110</v>
      </c>
      <c r="F14" s="53">
        <v>0</v>
      </c>
      <c r="G14" s="24">
        <v>0</v>
      </c>
      <c r="H14" s="24">
        <v>0</v>
      </c>
      <c r="I14" s="24">
        <v>0</v>
      </c>
      <c r="J14" s="24">
        <v>18551286</v>
      </c>
      <c r="K14" s="24">
        <v>18551286</v>
      </c>
      <c r="L14" s="25">
        <v>4125604.02</v>
      </c>
      <c r="M14" s="69"/>
      <c r="N14" s="69"/>
    </row>
    <row r="15" spans="1:14" s="26" customFormat="1" ht="18.75">
      <c r="A15" s="22"/>
      <c r="B15" s="23"/>
      <c r="C15" s="21" t="s">
        <v>15</v>
      </c>
      <c r="D15" s="76" t="s">
        <v>16</v>
      </c>
      <c r="E15" s="77">
        <f>188451+200000+54850</f>
        <v>443301</v>
      </c>
      <c r="F15" s="53">
        <v>72480</v>
      </c>
      <c r="G15" s="24"/>
      <c r="H15" s="24"/>
      <c r="I15" s="24"/>
      <c r="J15" s="24"/>
      <c r="K15" s="24"/>
      <c r="L15" s="25"/>
      <c r="M15" s="69"/>
      <c r="N15" s="69"/>
    </row>
    <row r="16" spans="1:14" s="20" customFormat="1" ht="18.75">
      <c r="A16" s="14" t="e">
        <f>#REF!+1</f>
        <v>#REF!</v>
      </c>
      <c r="B16" s="15"/>
      <c r="C16" s="16" t="s">
        <v>17</v>
      </c>
      <c r="D16" s="75" t="s">
        <v>18</v>
      </c>
      <c r="E16" s="52">
        <f>E17+E18+E19+E20+E21+E22+E23+E24+E25+E26+E27</f>
        <v>546699431</v>
      </c>
      <c r="F16" s="52">
        <f>F17+F18+F19+F20+F21+F22+F23+F24+F25+F26+F27</f>
        <v>124779994.81</v>
      </c>
      <c r="G16" s="17">
        <v>0</v>
      </c>
      <c r="H16" s="17">
        <v>3268796.9</v>
      </c>
      <c r="I16" s="17">
        <v>724142.38</v>
      </c>
      <c r="J16" s="17">
        <v>238650755.46000001</v>
      </c>
      <c r="K16" s="17">
        <v>239456261.61000001</v>
      </c>
      <c r="L16" s="18">
        <v>61771910.700000003</v>
      </c>
      <c r="M16" s="59"/>
    </row>
    <row r="17" spans="1:14" s="26" customFormat="1" ht="18.75">
      <c r="A17" s="22" t="e">
        <f>#REF!+1</f>
        <v>#REF!</v>
      </c>
      <c r="B17" s="23" t="s">
        <v>19</v>
      </c>
      <c r="C17" s="21" t="s">
        <v>20</v>
      </c>
      <c r="D17" s="78" t="s">
        <v>21</v>
      </c>
      <c r="E17" s="53">
        <v>154132582</v>
      </c>
      <c r="F17" s="53">
        <v>24880015.379999999</v>
      </c>
      <c r="G17" s="24">
        <v>0</v>
      </c>
      <c r="H17" s="24">
        <v>1599394.35</v>
      </c>
      <c r="I17" s="24">
        <v>186394.47</v>
      </c>
      <c r="J17" s="24">
        <v>82641348.140000001</v>
      </c>
      <c r="K17" s="24">
        <v>82844281.670000002</v>
      </c>
      <c r="L17" s="25">
        <v>21094780.32</v>
      </c>
      <c r="M17" s="61"/>
      <c r="N17" s="61"/>
    </row>
    <row r="18" spans="1:14" s="26" customFormat="1" ht="37.5">
      <c r="A18" s="22" t="e">
        <f>#REF!+1</f>
        <v>#REF!</v>
      </c>
      <c r="B18" s="23" t="s">
        <v>22</v>
      </c>
      <c r="C18" s="21" t="s">
        <v>23</v>
      </c>
      <c r="D18" s="78" t="s">
        <v>160</v>
      </c>
      <c r="E18" s="53">
        <v>154573579</v>
      </c>
      <c r="F18" s="53">
        <v>31133481.670000002</v>
      </c>
      <c r="G18" s="24">
        <v>0</v>
      </c>
      <c r="H18" s="24">
        <v>1550046.66</v>
      </c>
      <c r="I18" s="24">
        <v>510100.35</v>
      </c>
      <c r="J18" s="24">
        <v>133921370.31999999</v>
      </c>
      <c r="K18" s="24">
        <v>134465950.83000001</v>
      </c>
      <c r="L18" s="25">
        <v>35272264.689999998</v>
      </c>
      <c r="M18" s="61"/>
      <c r="N18" s="61"/>
    </row>
    <row r="19" spans="1:14" s="26" customFormat="1" ht="37.5">
      <c r="A19" s="22"/>
      <c r="B19" s="23"/>
      <c r="C19" s="21" t="s">
        <v>40</v>
      </c>
      <c r="D19" s="78" t="s">
        <v>161</v>
      </c>
      <c r="E19" s="53">
        <v>153082600</v>
      </c>
      <c r="F19" s="53">
        <v>49223825.310000002</v>
      </c>
      <c r="G19" s="24"/>
      <c r="H19" s="24"/>
      <c r="I19" s="24"/>
      <c r="J19" s="24"/>
      <c r="K19" s="24"/>
      <c r="L19" s="25"/>
      <c r="M19" s="61"/>
      <c r="N19" s="61"/>
    </row>
    <row r="20" spans="1:14" s="26" customFormat="1" ht="38.25" customHeight="1">
      <c r="A20" s="22" t="e">
        <f>#REF!+1</f>
        <v>#REF!</v>
      </c>
      <c r="B20" s="23" t="s">
        <v>24</v>
      </c>
      <c r="C20" s="21" t="s">
        <v>39</v>
      </c>
      <c r="D20" s="78" t="s">
        <v>25</v>
      </c>
      <c r="E20" s="53">
        <v>29301534</v>
      </c>
      <c r="F20" s="53">
        <v>6361370.3300000001</v>
      </c>
      <c r="G20" s="24">
        <v>0</v>
      </c>
      <c r="H20" s="24">
        <v>85171.46</v>
      </c>
      <c r="I20" s="24">
        <v>680</v>
      </c>
      <c r="J20" s="24">
        <v>11605550</v>
      </c>
      <c r="K20" s="24">
        <v>11608275.51</v>
      </c>
      <c r="L20" s="25">
        <v>2908319.06</v>
      </c>
      <c r="M20" s="61"/>
      <c r="N20" s="61"/>
    </row>
    <row r="21" spans="1:14" s="26" customFormat="1" ht="18.75">
      <c r="A21" s="22"/>
      <c r="B21" s="23"/>
      <c r="C21" s="21" t="s">
        <v>156</v>
      </c>
      <c r="D21" s="78" t="s">
        <v>157</v>
      </c>
      <c r="E21" s="53">
        <v>17061155</v>
      </c>
      <c r="F21" s="53">
        <v>3482811.59</v>
      </c>
      <c r="G21" s="24"/>
      <c r="H21" s="24"/>
      <c r="I21" s="24"/>
      <c r="J21" s="24"/>
      <c r="K21" s="24"/>
      <c r="L21" s="25"/>
      <c r="M21" s="61"/>
      <c r="N21" s="61"/>
    </row>
    <row r="22" spans="1:14" s="26" customFormat="1" ht="18.75">
      <c r="A22" s="22"/>
      <c r="B22" s="23"/>
      <c r="C22" s="21" t="s">
        <v>158</v>
      </c>
      <c r="D22" s="78" t="s">
        <v>28</v>
      </c>
      <c r="E22" s="53">
        <v>23085759</v>
      </c>
      <c r="F22" s="53">
        <v>3935095.99</v>
      </c>
      <c r="G22" s="24"/>
      <c r="H22" s="24"/>
      <c r="I22" s="24"/>
      <c r="J22" s="24"/>
      <c r="K22" s="24"/>
      <c r="L22" s="25"/>
      <c r="M22" s="61"/>
      <c r="N22" s="61"/>
    </row>
    <row r="23" spans="1:14" s="26" customFormat="1" ht="30.75" customHeight="1">
      <c r="A23" s="22"/>
      <c r="B23" s="23"/>
      <c r="C23" s="21" t="s">
        <v>26</v>
      </c>
      <c r="D23" s="78" t="s">
        <v>139</v>
      </c>
      <c r="E23" s="53">
        <v>2140486</v>
      </c>
      <c r="F23" s="53">
        <v>601767.28</v>
      </c>
      <c r="G23" s="24"/>
      <c r="H23" s="24"/>
      <c r="I23" s="24"/>
      <c r="J23" s="24"/>
      <c r="K23" s="24"/>
      <c r="L23" s="25"/>
      <c r="M23" s="61"/>
      <c r="N23" s="61"/>
    </row>
    <row r="24" spans="1:14" s="26" customFormat="1" ht="37.5">
      <c r="A24" s="22"/>
      <c r="B24" s="23"/>
      <c r="C24" s="21" t="s">
        <v>27</v>
      </c>
      <c r="D24" s="76" t="s">
        <v>159</v>
      </c>
      <c r="E24" s="53">
        <v>1600069</v>
      </c>
      <c r="F24" s="53">
        <v>269389.14</v>
      </c>
      <c r="G24" s="24"/>
      <c r="H24" s="24"/>
      <c r="I24" s="24"/>
      <c r="J24" s="24"/>
      <c r="K24" s="24"/>
      <c r="L24" s="25"/>
      <c r="M24" s="61"/>
      <c r="N24" s="61"/>
    </row>
    <row r="25" spans="1:14" s="26" customFormat="1" ht="93.75">
      <c r="A25" s="22"/>
      <c r="B25" s="23"/>
      <c r="C25" s="21" t="s">
        <v>224</v>
      </c>
      <c r="D25" s="76" t="s">
        <v>225</v>
      </c>
      <c r="E25" s="53">
        <v>2125100</v>
      </c>
      <c r="F25" s="53">
        <v>407756.14</v>
      </c>
      <c r="G25" s="24"/>
      <c r="H25" s="24"/>
      <c r="I25" s="24"/>
      <c r="J25" s="24"/>
      <c r="K25" s="24"/>
      <c r="L25" s="25"/>
      <c r="M25" s="61"/>
      <c r="N25" s="61"/>
    </row>
    <row r="26" spans="1:14" s="26" customFormat="1" ht="75.75" customHeight="1">
      <c r="A26" s="22"/>
      <c r="B26" s="23"/>
      <c r="C26" s="21" t="s">
        <v>214</v>
      </c>
      <c r="D26" s="76" t="s">
        <v>215</v>
      </c>
      <c r="E26" s="53">
        <v>11167</v>
      </c>
      <c r="F26" s="53">
        <v>0</v>
      </c>
      <c r="G26" s="24"/>
      <c r="H26" s="24"/>
      <c r="I26" s="24"/>
      <c r="J26" s="24"/>
      <c r="K26" s="24"/>
      <c r="L26" s="25"/>
      <c r="M26" s="61"/>
      <c r="N26" s="61"/>
    </row>
    <row r="27" spans="1:14" s="26" customFormat="1" ht="79.5" customHeight="1">
      <c r="A27" s="22"/>
      <c r="B27" s="23"/>
      <c r="C27" s="21" t="s">
        <v>222</v>
      </c>
      <c r="D27" s="76" t="s">
        <v>223</v>
      </c>
      <c r="E27" s="53">
        <v>9585400</v>
      </c>
      <c r="F27" s="53">
        <v>4484481.9800000004</v>
      </c>
      <c r="G27" s="24"/>
      <c r="H27" s="24"/>
      <c r="I27" s="24"/>
      <c r="J27" s="24"/>
      <c r="K27" s="24"/>
      <c r="L27" s="25"/>
      <c r="M27" s="61"/>
      <c r="N27" s="61"/>
    </row>
    <row r="28" spans="1:14" s="20" customFormat="1" ht="18.75">
      <c r="A28" s="14" t="e">
        <f>#REF!+1</f>
        <v>#REF!</v>
      </c>
      <c r="B28" s="15"/>
      <c r="C28" s="16" t="s">
        <v>29</v>
      </c>
      <c r="D28" s="75" t="s">
        <v>30</v>
      </c>
      <c r="E28" s="52">
        <f>E29+E30+E31</f>
        <v>60814542</v>
      </c>
      <c r="F28" s="52">
        <f>F29+F30+F31</f>
        <v>15130871.75</v>
      </c>
      <c r="G28" s="17">
        <v>5134</v>
      </c>
      <c r="H28" s="17">
        <v>1070090.6499999999</v>
      </c>
      <c r="I28" s="17">
        <v>1587988.55</v>
      </c>
      <c r="J28" s="17">
        <v>178822487</v>
      </c>
      <c r="K28" s="17">
        <v>180439065.78</v>
      </c>
      <c r="L28" s="18">
        <v>44204850.469999999</v>
      </c>
      <c r="M28" s="59"/>
      <c r="N28" s="59"/>
    </row>
    <row r="29" spans="1:14" s="26" customFormat="1" ht="37.5">
      <c r="A29" s="22" t="e">
        <f>#REF!+1</f>
        <v>#REF!</v>
      </c>
      <c r="B29" s="23" t="s">
        <v>31</v>
      </c>
      <c r="C29" s="21" t="s">
        <v>32</v>
      </c>
      <c r="D29" s="76" t="s">
        <v>33</v>
      </c>
      <c r="E29" s="53">
        <v>40985305</v>
      </c>
      <c r="F29" s="53">
        <v>10562652.109999999</v>
      </c>
      <c r="G29" s="24">
        <v>0</v>
      </c>
      <c r="H29" s="24">
        <v>608025.11</v>
      </c>
      <c r="I29" s="24">
        <v>1267299.3999999999</v>
      </c>
      <c r="J29" s="24">
        <v>92475213</v>
      </c>
      <c r="K29" s="24">
        <v>93771102.030000001</v>
      </c>
      <c r="L29" s="25">
        <v>23840953.829999998</v>
      </c>
      <c r="M29" s="61"/>
      <c r="N29" s="61"/>
    </row>
    <row r="30" spans="1:14" s="26" customFormat="1" ht="56.25">
      <c r="A30" s="22" t="e">
        <f>#REF!+1</f>
        <v>#REF!</v>
      </c>
      <c r="B30" s="23" t="s">
        <v>34</v>
      </c>
      <c r="C30" s="21" t="s">
        <v>35</v>
      </c>
      <c r="D30" s="76" t="s">
        <v>36</v>
      </c>
      <c r="E30" s="53">
        <v>19637377</v>
      </c>
      <c r="F30" s="53">
        <v>4568219.6399999997</v>
      </c>
      <c r="G30" s="24">
        <v>5134</v>
      </c>
      <c r="H30" s="24">
        <v>44490</v>
      </c>
      <c r="I30" s="24">
        <v>189930</v>
      </c>
      <c r="J30" s="24">
        <v>53814523</v>
      </c>
      <c r="K30" s="24">
        <v>54004453</v>
      </c>
      <c r="L30" s="25">
        <v>12649157</v>
      </c>
      <c r="M30" s="61"/>
      <c r="N30" s="61"/>
    </row>
    <row r="31" spans="1:14" s="26" customFormat="1" ht="37.5">
      <c r="A31" s="22"/>
      <c r="B31" s="23"/>
      <c r="C31" s="21" t="s">
        <v>142</v>
      </c>
      <c r="D31" s="76" t="s">
        <v>143</v>
      </c>
      <c r="E31" s="53">
        <v>191860</v>
      </c>
      <c r="F31" s="53">
        <v>0</v>
      </c>
      <c r="G31" s="24"/>
      <c r="H31" s="24"/>
      <c r="I31" s="24"/>
      <c r="J31" s="24"/>
      <c r="K31" s="24"/>
      <c r="L31" s="25"/>
      <c r="M31" s="61"/>
      <c r="N31" s="61"/>
    </row>
    <row r="32" spans="1:14" s="20" customFormat="1" ht="18.75">
      <c r="A32" s="14" t="e">
        <f>#REF!+1</f>
        <v>#REF!</v>
      </c>
      <c r="B32" s="15"/>
      <c r="C32" s="27" t="s">
        <v>37</v>
      </c>
      <c r="D32" s="79" t="s">
        <v>38</v>
      </c>
      <c r="E32" s="54">
        <f>E33+E34+E35+E36+E37+E38+E39+E40+E41+E42+E43+E44+E45+E46+E47+E48+E49+E50+E51</f>
        <v>109956392.84999999</v>
      </c>
      <c r="F32" s="54">
        <f>F33+F34+F35+F36+F37+F38+F39+F40+F41+F42+F43+F44+F45+F46+F47+F48+F49+F50+F51</f>
        <v>23497159.140000001</v>
      </c>
      <c r="G32" s="17">
        <v>0</v>
      </c>
      <c r="H32" s="17">
        <v>5101.33</v>
      </c>
      <c r="I32" s="17">
        <v>29698.98</v>
      </c>
      <c r="J32" s="17">
        <v>264753533</v>
      </c>
      <c r="K32" s="17">
        <v>264783231.97999999</v>
      </c>
      <c r="L32" s="18">
        <v>129094976.12</v>
      </c>
      <c r="M32" s="59"/>
      <c r="N32" s="59"/>
    </row>
    <row r="33" spans="1:14" s="26" customFormat="1" ht="37.5">
      <c r="A33" s="22"/>
      <c r="B33" s="23"/>
      <c r="C33" s="21" t="s">
        <v>41</v>
      </c>
      <c r="D33" s="78" t="s">
        <v>42</v>
      </c>
      <c r="E33" s="53">
        <v>395936</v>
      </c>
      <c r="F33" s="53">
        <v>8934</v>
      </c>
      <c r="G33" s="24"/>
      <c r="H33" s="24"/>
      <c r="I33" s="24"/>
      <c r="J33" s="24"/>
      <c r="K33" s="24"/>
      <c r="L33" s="25"/>
      <c r="M33" s="61"/>
      <c r="N33" s="61"/>
    </row>
    <row r="34" spans="1:14" s="26" customFormat="1" ht="37.5">
      <c r="A34" s="22" t="e">
        <f>#REF!+1</f>
        <v>#REF!</v>
      </c>
      <c r="B34" s="23" t="s">
        <v>43</v>
      </c>
      <c r="C34" s="21" t="s">
        <v>44</v>
      </c>
      <c r="D34" s="80" t="s">
        <v>45</v>
      </c>
      <c r="E34" s="53">
        <v>576</v>
      </c>
      <c r="F34" s="53">
        <v>61.56</v>
      </c>
      <c r="G34" s="24">
        <v>0</v>
      </c>
      <c r="H34" s="24">
        <v>0</v>
      </c>
      <c r="I34" s="24">
        <v>0</v>
      </c>
      <c r="J34" s="24">
        <v>472498</v>
      </c>
      <c r="K34" s="24">
        <v>472498</v>
      </c>
      <c r="L34" s="25">
        <v>81016.179999999993</v>
      </c>
      <c r="M34" s="61"/>
      <c r="N34" s="61"/>
    </row>
    <row r="35" spans="1:14" s="26" customFormat="1" ht="56.25">
      <c r="A35" s="22" t="e">
        <f>#REF!+1</f>
        <v>#REF!</v>
      </c>
      <c r="B35" s="23" t="s">
        <v>40</v>
      </c>
      <c r="C35" s="21" t="s">
        <v>46</v>
      </c>
      <c r="D35" s="80" t="s">
        <v>47</v>
      </c>
      <c r="E35" s="53">
        <v>17155900</v>
      </c>
      <c r="F35" s="53">
        <v>1371081</v>
      </c>
      <c r="G35" s="24">
        <v>0</v>
      </c>
      <c r="H35" s="24">
        <v>0</v>
      </c>
      <c r="I35" s="24">
        <v>0</v>
      </c>
      <c r="J35" s="24">
        <v>228900</v>
      </c>
      <c r="K35" s="24">
        <v>228900</v>
      </c>
      <c r="L35" s="25">
        <v>6600</v>
      </c>
      <c r="M35" s="61"/>
      <c r="N35" s="61"/>
    </row>
    <row r="36" spans="1:14" s="26" customFormat="1" ht="37.5">
      <c r="A36" s="22" t="e">
        <f>#REF!+1</f>
        <v>#REF!</v>
      </c>
      <c r="B36" s="23" t="s">
        <v>39</v>
      </c>
      <c r="C36" s="21" t="s">
        <v>48</v>
      </c>
      <c r="D36" s="80" t="s">
        <v>49</v>
      </c>
      <c r="E36" s="53">
        <v>474000</v>
      </c>
      <c r="F36" s="53">
        <v>79000</v>
      </c>
      <c r="G36" s="24">
        <v>0</v>
      </c>
      <c r="H36" s="24">
        <v>0</v>
      </c>
      <c r="I36" s="24">
        <v>0</v>
      </c>
      <c r="J36" s="24">
        <v>5000</v>
      </c>
      <c r="K36" s="24">
        <v>5000</v>
      </c>
      <c r="L36" s="25">
        <v>0</v>
      </c>
      <c r="M36" s="61"/>
      <c r="N36" s="61"/>
    </row>
    <row r="37" spans="1:14" s="26" customFormat="1" ht="37.5">
      <c r="A37" s="22" t="e">
        <f>#REF!+1</f>
        <v>#REF!</v>
      </c>
      <c r="B37" s="23" t="s">
        <v>50</v>
      </c>
      <c r="C37" s="21" t="s">
        <v>144</v>
      </c>
      <c r="D37" s="80" t="s">
        <v>145</v>
      </c>
      <c r="E37" s="53">
        <v>168270</v>
      </c>
      <c r="F37" s="53">
        <v>21569.01</v>
      </c>
      <c r="G37" s="24">
        <v>0</v>
      </c>
      <c r="H37" s="24">
        <v>0</v>
      </c>
      <c r="I37" s="24">
        <v>0</v>
      </c>
      <c r="J37" s="24">
        <v>1059500</v>
      </c>
      <c r="K37" s="24">
        <v>1059500</v>
      </c>
      <c r="L37" s="25">
        <v>188689.11</v>
      </c>
      <c r="M37" s="61"/>
      <c r="N37" s="61"/>
    </row>
    <row r="38" spans="1:14" s="26" customFormat="1" ht="75">
      <c r="A38" s="22" t="e">
        <f>#REF!+1</f>
        <v>#REF!</v>
      </c>
      <c r="B38" s="23" t="s">
        <v>23</v>
      </c>
      <c r="C38" s="21" t="s">
        <v>51</v>
      </c>
      <c r="D38" s="76" t="s">
        <v>52</v>
      </c>
      <c r="E38" s="53">
        <v>15889243</v>
      </c>
      <c r="F38" s="53">
        <v>3695153.36</v>
      </c>
      <c r="G38" s="24">
        <v>0</v>
      </c>
      <c r="H38" s="24">
        <v>5101.33</v>
      </c>
      <c r="I38" s="24">
        <v>0</v>
      </c>
      <c r="J38" s="24">
        <v>4105724</v>
      </c>
      <c r="K38" s="24">
        <v>4105724</v>
      </c>
      <c r="L38" s="25">
        <v>1059672.94</v>
      </c>
      <c r="M38" s="61"/>
      <c r="N38" s="61"/>
    </row>
    <row r="39" spans="1:14" s="26" customFormat="1" ht="75">
      <c r="A39" s="22"/>
      <c r="B39" s="23"/>
      <c r="C39" s="21" t="s">
        <v>176</v>
      </c>
      <c r="D39" s="76" t="s">
        <v>178</v>
      </c>
      <c r="E39" s="53">
        <v>9741832</v>
      </c>
      <c r="F39" s="53">
        <v>2004676.73</v>
      </c>
      <c r="G39" s="24"/>
      <c r="H39" s="24"/>
      <c r="I39" s="24"/>
      <c r="J39" s="24"/>
      <c r="K39" s="24"/>
      <c r="L39" s="25"/>
      <c r="M39" s="61"/>
      <c r="N39" s="61"/>
    </row>
    <row r="40" spans="1:14" s="26" customFormat="1" ht="52.5" customHeight="1">
      <c r="A40" s="22"/>
      <c r="B40" s="23"/>
      <c r="C40" s="21" t="s">
        <v>181</v>
      </c>
      <c r="D40" s="76" t="s">
        <v>182</v>
      </c>
      <c r="E40" s="53">
        <v>277700</v>
      </c>
      <c r="F40" s="53">
        <v>3620</v>
      </c>
      <c r="G40" s="24"/>
      <c r="H40" s="24"/>
      <c r="I40" s="24"/>
      <c r="J40" s="24"/>
      <c r="K40" s="24"/>
      <c r="L40" s="25"/>
      <c r="M40" s="61"/>
      <c r="N40" s="61"/>
    </row>
    <row r="41" spans="1:14" s="26" customFormat="1" ht="37.5">
      <c r="A41" s="22"/>
      <c r="B41" s="23"/>
      <c r="C41" s="21" t="s">
        <v>53</v>
      </c>
      <c r="D41" s="76" t="s">
        <v>177</v>
      </c>
      <c r="E41" s="53">
        <v>2721078</v>
      </c>
      <c r="F41" s="53">
        <v>540529.21</v>
      </c>
      <c r="G41" s="24"/>
      <c r="H41" s="24"/>
      <c r="I41" s="24"/>
      <c r="J41" s="24"/>
      <c r="K41" s="24"/>
      <c r="L41" s="25"/>
      <c r="M41" s="61"/>
      <c r="N41" s="61"/>
    </row>
    <row r="42" spans="1:14" s="26" customFormat="1" ht="18.75">
      <c r="A42" s="22" t="e">
        <f>#REF!+1</f>
        <v>#REF!</v>
      </c>
      <c r="B42" s="23" t="s">
        <v>50</v>
      </c>
      <c r="C42" s="21" t="s">
        <v>54</v>
      </c>
      <c r="D42" s="80" t="s">
        <v>213</v>
      </c>
      <c r="E42" s="53">
        <v>255200</v>
      </c>
      <c r="F42" s="53"/>
      <c r="G42" s="24">
        <v>0</v>
      </c>
      <c r="H42" s="24">
        <v>0</v>
      </c>
      <c r="I42" s="24">
        <v>0</v>
      </c>
      <c r="J42" s="24">
        <v>612242</v>
      </c>
      <c r="K42" s="24">
        <v>612242</v>
      </c>
      <c r="L42" s="25">
        <v>141336.13</v>
      </c>
      <c r="M42" s="61"/>
      <c r="N42" s="61"/>
    </row>
    <row r="43" spans="1:14" s="26" customFormat="1" ht="56.25">
      <c r="A43" s="22" t="e">
        <f>#REF!+1</f>
        <v>#REF!</v>
      </c>
      <c r="B43" s="23" t="s">
        <v>50</v>
      </c>
      <c r="C43" s="21" t="s">
        <v>55</v>
      </c>
      <c r="D43" s="80" t="s">
        <v>56</v>
      </c>
      <c r="E43" s="53">
        <v>1015388</v>
      </c>
      <c r="F43" s="53">
        <v>7650</v>
      </c>
      <c r="G43" s="24">
        <v>0</v>
      </c>
      <c r="H43" s="24">
        <v>0</v>
      </c>
      <c r="I43" s="24">
        <v>0</v>
      </c>
      <c r="J43" s="24">
        <v>81778</v>
      </c>
      <c r="K43" s="24">
        <v>81778</v>
      </c>
      <c r="L43" s="25">
        <v>19483.650000000001</v>
      </c>
      <c r="M43" s="61"/>
      <c r="N43" s="61"/>
    </row>
    <row r="44" spans="1:14" s="26" customFormat="1" ht="18.75">
      <c r="A44" s="22"/>
      <c r="B44" s="23"/>
      <c r="C44" s="21" t="s">
        <v>183</v>
      </c>
      <c r="D44" s="80" t="s">
        <v>216</v>
      </c>
      <c r="E44" s="53">
        <v>250000</v>
      </c>
      <c r="F44" s="53">
        <v>0</v>
      </c>
      <c r="G44" s="24"/>
      <c r="H44" s="24"/>
      <c r="I44" s="24"/>
      <c r="J44" s="24"/>
      <c r="K44" s="24"/>
      <c r="L44" s="25"/>
      <c r="M44" s="61"/>
      <c r="N44" s="61"/>
    </row>
    <row r="45" spans="1:14" s="26" customFormat="1" ht="75">
      <c r="A45" s="22"/>
      <c r="B45" s="23"/>
      <c r="C45" s="21" t="s">
        <v>162</v>
      </c>
      <c r="D45" s="80" t="s">
        <v>163</v>
      </c>
      <c r="E45" s="53">
        <f>808486+1046205</f>
        <v>1854691</v>
      </c>
      <c r="F45" s="53"/>
      <c r="G45" s="24"/>
      <c r="H45" s="24"/>
      <c r="I45" s="24"/>
      <c r="J45" s="24"/>
      <c r="K45" s="24"/>
      <c r="L45" s="25"/>
      <c r="M45" s="61"/>
      <c r="N45" s="61"/>
    </row>
    <row r="46" spans="1:14" s="26" customFormat="1" ht="105.75" customHeight="1">
      <c r="A46" s="22" t="e">
        <f>#REF!+1</f>
        <v>#REF!</v>
      </c>
      <c r="B46" s="23" t="s">
        <v>50</v>
      </c>
      <c r="C46" s="21" t="s">
        <v>57</v>
      </c>
      <c r="D46" s="80" t="s">
        <v>58</v>
      </c>
      <c r="E46" s="53">
        <v>3408008</v>
      </c>
      <c r="F46" s="53">
        <v>1015893.84</v>
      </c>
      <c r="G46" s="24">
        <v>0</v>
      </c>
      <c r="H46" s="24">
        <v>0</v>
      </c>
      <c r="I46" s="24">
        <v>0</v>
      </c>
      <c r="J46" s="24">
        <v>582170</v>
      </c>
      <c r="K46" s="24">
        <v>582170</v>
      </c>
      <c r="L46" s="25">
        <v>0</v>
      </c>
      <c r="M46" s="61"/>
      <c r="N46" s="61"/>
    </row>
    <row r="47" spans="1:14" s="26" customFormat="1" ht="37.5">
      <c r="A47" s="22" t="e">
        <f>#REF!+1</f>
        <v>#REF!</v>
      </c>
      <c r="B47" s="23" t="s">
        <v>20</v>
      </c>
      <c r="C47" s="21" t="s">
        <v>59</v>
      </c>
      <c r="D47" s="76" t="s">
        <v>60</v>
      </c>
      <c r="E47" s="53">
        <v>219500</v>
      </c>
      <c r="F47" s="53">
        <v>134470</v>
      </c>
      <c r="G47" s="24">
        <v>0</v>
      </c>
      <c r="H47" s="24">
        <v>0</v>
      </c>
      <c r="I47" s="24">
        <v>0</v>
      </c>
      <c r="J47" s="24">
        <v>561642</v>
      </c>
      <c r="K47" s="24">
        <v>561642</v>
      </c>
      <c r="L47" s="25">
        <v>130443.81</v>
      </c>
      <c r="M47" s="61"/>
      <c r="N47" s="61"/>
    </row>
    <row r="48" spans="1:14" s="26" customFormat="1" ht="56.25">
      <c r="A48" s="22"/>
      <c r="B48" s="23"/>
      <c r="C48" s="21" t="s">
        <v>61</v>
      </c>
      <c r="D48" s="76" t="s">
        <v>62</v>
      </c>
      <c r="E48" s="53">
        <v>200000</v>
      </c>
      <c r="F48" s="53"/>
      <c r="G48" s="24"/>
      <c r="H48" s="24"/>
      <c r="I48" s="24"/>
      <c r="J48" s="24"/>
      <c r="K48" s="24"/>
      <c r="L48" s="25"/>
      <c r="M48" s="61"/>
      <c r="N48" s="61"/>
    </row>
    <row r="49" spans="1:23" s="26" customFormat="1" ht="18.75">
      <c r="A49" s="22"/>
      <c r="B49" s="23"/>
      <c r="C49" s="21" t="s">
        <v>193</v>
      </c>
      <c r="D49" s="76" t="s">
        <v>195</v>
      </c>
      <c r="E49" s="53">
        <v>342652</v>
      </c>
      <c r="F49" s="53">
        <v>11165.58</v>
      </c>
      <c r="G49" s="24"/>
      <c r="H49" s="24"/>
      <c r="I49" s="24"/>
      <c r="J49" s="24"/>
      <c r="K49" s="24"/>
      <c r="L49" s="25"/>
      <c r="M49" s="61"/>
      <c r="N49" s="61"/>
    </row>
    <row r="50" spans="1:23" s="26" customFormat="1" ht="69" customHeight="1">
      <c r="A50" s="22"/>
      <c r="B50" s="23"/>
      <c r="C50" s="21" t="s">
        <v>194</v>
      </c>
      <c r="D50" s="76" t="s">
        <v>196</v>
      </c>
      <c r="E50" s="53">
        <f>2755073.85+567226</f>
        <v>3322299.85</v>
      </c>
      <c r="F50" s="53">
        <f>1929206.68+374778.72</f>
        <v>2303985.4</v>
      </c>
      <c r="G50" s="24"/>
      <c r="H50" s="24"/>
      <c r="I50" s="24"/>
      <c r="J50" s="24"/>
      <c r="K50" s="24"/>
      <c r="L50" s="25"/>
      <c r="M50" s="61"/>
      <c r="N50" s="61"/>
    </row>
    <row r="51" spans="1:23" s="26" customFormat="1" ht="37.5">
      <c r="A51" s="22"/>
      <c r="B51" s="23"/>
      <c r="C51" s="21" t="s">
        <v>140</v>
      </c>
      <c r="D51" s="76" t="s">
        <v>164</v>
      </c>
      <c r="E51" s="53">
        <v>52264119</v>
      </c>
      <c r="F51" s="53">
        <v>12299369.449999999</v>
      </c>
      <c r="G51" s="24"/>
      <c r="H51" s="24"/>
      <c r="I51" s="24"/>
      <c r="J51" s="24"/>
      <c r="K51" s="24"/>
      <c r="L51" s="25"/>
      <c r="M51" s="61"/>
      <c r="N51" s="61"/>
    </row>
    <row r="52" spans="1:23" s="20" customFormat="1" ht="18.75">
      <c r="A52" s="14" t="e">
        <f>#REF!+1</f>
        <v>#REF!</v>
      </c>
      <c r="B52" s="15"/>
      <c r="C52" s="16" t="s">
        <v>63</v>
      </c>
      <c r="D52" s="75" t="s">
        <v>64</v>
      </c>
      <c r="E52" s="52">
        <f>E53+E54+E55+E56+E57</f>
        <v>38540323</v>
      </c>
      <c r="F52" s="52">
        <f>F53+F54+F55+F56+F57</f>
        <v>8183172.8299999991</v>
      </c>
      <c r="G52" s="17">
        <v>25989</v>
      </c>
      <c r="H52" s="17">
        <v>286794.69</v>
      </c>
      <c r="I52" s="17">
        <v>2100</v>
      </c>
      <c r="J52" s="17">
        <v>25284228</v>
      </c>
      <c r="K52" s="17">
        <v>25286328</v>
      </c>
      <c r="L52" s="18">
        <v>6423960.5499999998</v>
      </c>
      <c r="M52" s="59"/>
      <c r="N52" s="59"/>
    </row>
    <row r="53" spans="1:23" s="26" customFormat="1" ht="18.75">
      <c r="A53" s="22" t="e">
        <f>#REF!+1</f>
        <v>#REF!</v>
      </c>
      <c r="B53" s="23" t="s">
        <v>65</v>
      </c>
      <c r="C53" s="21" t="s">
        <v>66</v>
      </c>
      <c r="D53" s="80" t="s">
        <v>67</v>
      </c>
      <c r="E53" s="53">
        <v>6760425</v>
      </c>
      <c r="F53" s="53">
        <v>1491946.23</v>
      </c>
      <c r="G53" s="24">
        <v>0</v>
      </c>
      <c r="H53" s="24">
        <v>0</v>
      </c>
      <c r="I53" s="24">
        <v>0</v>
      </c>
      <c r="J53" s="24">
        <v>2331173</v>
      </c>
      <c r="K53" s="24">
        <v>2331173</v>
      </c>
      <c r="L53" s="25">
        <v>657839.04</v>
      </c>
      <c r="M53" s="61"/>
      <c r="N53" s="61"/>
    </row>
    <row r="54" spans="1:23" s="26" customFormat="1" ht="18.75">
      <c r="A54" s="22" t="e">
        <f>#REF!+1</f>
        <v>#REF!</v>
      </c>
      <c r="B54" s="23" t="s">
        <v>68</v>
      </c>
      <c r="C54" s="21" t="s">
        <v>69</v>
      </c>
      <c r="D54" s="80" t="s">
        <v>70</v>
      </c>
      <c r="E54" s="53">
        <v>8778410</v>
      </c>
      <c r="F54" s="53">
        <v>1870807.18</v>
      </c>
      <c r="G54" s="24">
        <v>0</v>
      </c>
      <c r="H54" s="24">
        <v>0</v>
      </c>
      <c r="I54" s="24">
        <v>0</v>
      </c>
      <c r="J54" s="24">
        <v>250000</v>
      </c>
      <c r="K54" s="24">
        <v>250000</v>
      </c>
      <c r="L54" s="25">
        <v>53405</v>
      </c>
      <c r="M54" s="61"/>
      <c r="N54" s="61"/>
    </row>
    <row r="55" spans="1:23" s="26" customFormat="1" ht="18.75">
      <c r="A55" s="22" t="e">
        <f>#REF!+1</f>
        <v>#REF!</v>
      </c>
      <c r="B55" s="23" t="s">
        <v>71</v>
      </c>
      <c r="C55" s="21" t="s">
        <v>72</v>
      </c>
      <c r="D55" s="80" t="s">
        <v>73</v>
      </c>
      <c r="E55" s="53">
        <v>4708333</v>
      </c>
      <c r="F55" s="53">
        <v>1084172.3400000001</v>
      </c>
      <c r="G55" s="24">
        <v>0</v>
      </c>
      <c r="H55" s="24">
        <v>240</v>
      </c>
      <c r="I55" s="24">
        <v>2100</v>
      </c>
      <c r="J55" s="24">
        <v>3681864</v>
      </c>
      <c r="K55" s="24">
        <v>3683964</v>
      </c>
      <c r="L55" s="25">
        <v>973931.34</v>
      </c>
      <c r="M55" s="61"/>
      <c r="N55" s="61"/>
    </row>
    <row r="56" spans="1:23" s="26" customFormat="1" ht="37.5">
      <c r="A56" s="22" t="e">
        <f>#REF!+1</f>
        <v>#REF!</v>
      </c>
      <c r="B56" s="23" t="s">
        <v>71</v>
      </c>
      <c r="C56" s="21" t="s">
        <v>74</v>
      </c>
      <c r="D56" s="80" t="s">
        <v>75</v>
      </c>
      <c r="E56" s="53">
        <v>17543794</v>
      </c>
      <c r="F56" s="53">
        <v>3699170.36</v>
      </c>
      <c r="G56" s="24">
        <v>12990</v>
      </c>
      <c r="H56" s="24">
        <v>1336.81</v>
      </c>
      <c r="I56" s="24">
        <v>0</v>
      </c>
      <c r="J56" s="24">
        <v>1624539</v>
      </c>
      <c r="K56" s="24">
        <v>1624539</v>
      </c>
      <c r="L56" s="25">
        <v>421674.63</v>
      </c>
      <c r="M56" s="61"/>
      <c r="N56" s="61"/>
    </row>
    <row r="57" spans="1:23" s="26" customFormat="1" ht="18.75">
      <c r="A57" s="22" t="e">
        <f>#REF!+1</f>
        <v>#REF!</v>
      </c>
      <c r="B57" s="23" t="s">
        <v>76</v>
      </c>
      <c r="C57" s="21" t="s">
        <v>77</v>
      </c>
      <c r="D57" s="80" t="s">
        <v>78</v>
      </c>
      <c r="E57" s="53">
        <v>749361</v>
      </c>
      <c r="F57" s="53">
        <v>37076.720000000001</v>
      </c>
      <c r="G57" s="24">
        <v>12999</v>
      </c>
      <c r="H57" s="24">
        <v>84201.26</v>
      </c>
      <c r="I57" s="24">
        <v>0</v>
      </c>
      <c r="J57" s="24">
        <v>7273817</v>
      </c>
      <c r="K57" s="24">
        <v>7273817</v>
      </c>
      <c r="L57" s="25">
        <v>1887265.77</v>
      </c>
      <c r="M57" s="61"/>
      <c r="N57" s="61"/>
    </row>
    <row r="58" spans="1:23" s="20" customFormat="1" ht="21.75" customHeight="1">
      <c r="A58" s="14" t="e">
        <f>#REF!+1</f>
        <v>#REF!</v>
      </c>
      <c r="B58" s="15"/>
      <c r="C58" s="16" t="s">
        <v>79</v>
      </c>
      <c r="D58" s="75" t="s">
        <v>80</v>
      </c>
      <c r="E58" s="52">
        <f>E59+E60+E61+E62+E63+E64+E65</f>
        <v>28201438</v>
      </c>
      <c r="F58" s="52">
        <f>F59+F60+F61+F62+F63+F64+F65</f>
        <v>6224402.9199999999</v>
      </c>
      <c r="G58" s="17">
        <v>0</v>
      </c>
      <c r="H58" s="17">
        <v>289248.45</v>
      </c>
      <c r="I58" s="17">
        <v>87604.14</v>
      </c>
      <c r="J58" s="17">
        <v>10773998</v>
      </c>
      <c r="K58" s="17">
        <v>10895497.92</v>
      </c>
      <c r="L58" s="18">
        <v>2706139.43</v>
      </c>
      <c r="M58" s="61"/>
      <c r="N58" s="61"/>
      <c r="O58" s="26"/>
      <c r="P58" s="26"/>
      <c r="Q58" s="26"/>
      <c r="R58" s="26"/>
      <c r="S58" s="26"/>
      <c r="T58" s="26"/>
      <c r="U58" s="26"/>
      <c r="V58" s="26"/>
      <c r="W58" s="26"/>
    </row>
    <row r="59" spans="1:23" s="26" customFormat="1" ht="37.5">
      <c r="A59" s="22" t="e">
        <f>#REF!+1</f>
        <v>#REF!</v>
      </c>
      <c r="B59" s="23" t="s">
        <v>81</v>
      </c>
      <c r="C59" s="21" t="s">
        <v>82</v>
      </c>
      <c r="D59" s="81" t="s">
        <v>83</v>
      </c>
      <c r="E59" s="53">
        <v>195770</v>
      </c>
      <c r="F59" s="53">
        <v>11870</v>
      </c>
      <c r="G59" s="24">
        <v>0</v>
      </c>
      <c r="H59" s="24">
        <v>0</v>
      </c>
      <c r="I59" s="24">
        <v>0</v>
      </c>
      <c r="J59" s="24">
        <v>52486</v>
      </c>
      <c r="K59" s="24">
        <v>52486</v>
      </c>
      <c r="L59" s="25">
        <v>5860</v>
      </c>
      <c r="M59" s="59"/>
      <c r="N59" s="59"/>
      <c r="O59" s="20"/>
      <c r="P59" s="20"/>
      <c r="Q59" s="20"/>
      <c r="R59" s="20"/>
      <c r="S59" s="20"/>
      <c r="T59" s="20"/>
      <c r="U59" s="20"/>
      <c r="V59" s="20"/>
      <c r="W59" s="20"/>
    </row>
    <row r="60" spans="1:23" s="26" customFormat="1" ht="37.5">
      <c r="A60" s="22" t="e">
        <f>#REF!+1</f>
        <v>#REF!</v>
      </c>
      <c r="B60" s="23" t="s">
        <v>81</v>
      </c>
      <c r="C60" s="21" t="s">
        <v>84</v>
      </c>
      <c r="D60" s="81" t="s">
        <v>85</v>
      </c>
      <c r="E60" s="53">
        <v>83600</v>
      </c>
      <c r="F60" s="53">
        <v>2400</v>
      </c>
      <c r="G60" s="24">
        <v>0</v>
      </c>
      <c r="H60" s="24">
        <v>0</v>
      </c>
      <c r="I60" s="24">
        <v>0</v>
      </c>
      <c r="J60" s="24">
        <v>39977</v>
      </c>
      <c r="K60" s="24">
        <v>39977</v>
      </c>
      <c r="L60" s="25">
        <v>5757.28</v>
      </c>
      <c r="M60" s="61"/>
      <c r="N60" s="61"/>
    </row>
    <row r="61" spans="1:23" s="26" customFormat="1" ht="37.5">
      <c r="A61" s="22" t="e">
        <f>#REF!+1</f>
        <v>#REF!</v>
      </c>
      <c r="B61" s="23" t="s">
        <v>81</v>
      </c>
      <c r="C61" s="21" t="s">
        <v>86</v>
      </c>
      <c r="D61" s="81" t="s">
        <v>87</v>
      </c>
      <c r="E61" s="53">
        <v>58830</v>
      </c>
      <c r="F61" s="53">
        <v>8670</v>
      </c>
      <c r="G61" s="24">
        <v>0</v>
      </c>
      <c r="H61" s="24">
        <v>0</v>
      </c>
      <c r="I61" s="24">
        <v>0</v>
      </c>
      <c r="J61" s="24">
        <v>6490</v>
      </c>
      <c r="K61" s="24">
        <v>6490</v>
      </c>
      <c r="L61" s="25">
        <v>470</v>
      </c>
      <c r="M61" s="61"/>
      <c r="N61" s="61"/>
    </row>
    <row r="62" spans="1:23" s="26" customFormat="1" ht="37.5">
      <c r="A62" s="22" t="e">
        <f>#REF!+1</f>
        <v>#REF!</v>
      </c>
      <c r="B62" s="23" t="s">
        <v>81</v>
      </c>
      <c r="C62" s="66" t="s">
        <v>88</v>
      </c>
      <c r="D62" s="82" t="s">
        <v>89</v>
      </c>
      <c r="E62" s="56">
        <v>19101043</v>
      </c>
      <c r="F62" s="56">
        <v>4402444.5999999996</v>
      </c>
      <c r="G62" s="24">
        <v>0</v>
      </c>
      <c r="H62" s="24">
        <v>12917.77</v>
      </c>
      <c r="I62" s="24">
        <v>1540</v>
      </c>
      <c r="J62" s="24">
        <v>3945117</v>
      </c>
      <c r="K62" s="24">
        <v>3956055</v>
      </c>
      <c r="L62" s="25">
        <v>927961</v>
      </c>
      <c r="M62" s="61"/>
      <c r="N62" s="61"/>
    </row>
    <row r="63" spans="1:23" s="26" customFormat="1" ht="18.75" customHeight="1">
      <c r="A63" s="22" t="e">
        <f>#REF!+1</f>
        <v>#REF!</v>
      </c>
      <c r="B63" s="44"/>
      <c r="C63" s="47" t="s">
        <v>90</v>
      </c>
      <c r="D63" s="83" t="s">
        <v>91</v>
      </c>
      <c r="E63" s="57">
        <v>8239155</v>
      </c>
      <c r="F63" s="57">
        <v>1779018.32</v>
      </c>
      <c r="G63" s="45">
        <v>0</v>
      </c>
      <c r="H63" s="24">
        <v>276330.68</v>
      </c>
      <c r="I63" s="24">
        <v>86064.14</v>
      </c>
      <c r="J63" s="24">
        <v>6722428</v>
      </c>
      <c r="K63" s="24">
        <v>6832989.9199999999</v>
      </c>
      <c r="L63" s="25">
        <v>1766091.15</v>
      </c>
      <c r="M63" s="61"/>
      <c r="N63" s="61"/>
    </row>
    <row r="64" spans="1:23" s="26" customFormat="1" ht="51.75" customHeight="1">
      <c r="A64" s="22"/>
      <c r="B64" s="44"/>
      <c r="C64" s="47" t="s">
        <v>226</v>
      </c>
      <c r="D64" s="83" t="s">
        <v>227</v>
      </c>
      <c r="E64" s="57">
        <v>39040</v>
      </c>
      <c r="F64" s="57"/>
      <c r="G64" s="45"/>
      <c r="H64" s="24"/>
      <c r="I64" s="24"/>
      <c r="J64" s="24"/>
      <c r="K64" s="24"/>
      <c r="L64" s="25"/>
      <c r="M64" s="61"/>
      <c r="N64" s="61"/>
    </row>
    <row r="65" spans="1:23" s="26" customFormat="1" ht="37.5" customHeight="1">
      <c r="A65" s="22"/>
      <c r="B65" s="44"/>
      <c r="C65" s="47" t="s">
        <v>92</v>
      </c>
      <c r="D65" s="83" t="s">
        <v>93</v>
      </c>
      <c r="E65" s="57">
        <v>484000</v>
      </c>
      <c r="F65" s="57">
        <v>20000</v>
      </c>
      <c r="G65" s="45"/>
      <c r="H65" s="24"/>
      <c r="I65" s="24"/>
      <c r="J65" s="24"/>
      <c r="K65" s="24"/>
      <c r="L65" s="25"/>
      <c r="M65" s="61"/>
      <c r="N65" s="61"/>
    </row>
    <row r="66" spans="1:23" s="20" customFormat="1" ht="25.5" customHeight="1">
      <c r="A66" s="14" t="e">
        <f>#REF!+1</f>
        <v>#REF!</v>
      </c>
      <c r="B66" s="49"/>
      <c r="C66" s="51" t="s">
        <v>94</v>
      </c>
      <c r="D66" s="84" t="s">
        <v>95</v>
      </c>
      <c r="E66" s="67">
        <f>E67+E68+E69+E70</f>
        <v>237706396</v>
      </c>
      <c r="F66" s="67">
        <f>F67+F68+F69+F70</f>
        <v>67931329.629999995</v>
      </c>
      <c r="G66" s="50">
        <v>15425</v>
      </c>
      <c r="H66" s="17">
        <v>0</v>
      </c>
      <c r="I66" s="17">
        <v>0</v>
      </c>
      <c r="J66" s="17">
        <v>40406681</v>
      </c>
      <c r="K66" s="17">
        <v>40406681</v>
      </c>
      <c r="L66" s="18">
        <v>5522723.3899999997</v>
      </c>
      <c r="M66" s="61"/>
      <c r="N66" s="61"/>
      <c r="O66" s="26"/>
      <c r="P66" s="26"/>
      <c r="Q66" s="26"/>
      <c r="R66" s="26"/>
      <c r="S66" s="26"/>
      <c r="T66" s="26"/>
      <c r="U66" s="26"/>
      <c r="V66" s="26"/>
      <c r="W66" s="26"/>
    </row>
    <row r="67" spans="1:23" s="30" customFormat="1" ht="37.5">
      <c r="A67" s="29"/>
      <c r="B67" s="44"/>
      <c r="C67" s="47" t="s">
        <v>96</v>
      </c>
      <c r="D67" s="83" t="s">
        <v>97</v>
      </c>
      <c r="E67" s="57">
        <v>95147746</v>
      </c>
      <c r="F67" s="57">
        <v>44633000</v>
      </c>
      <c r="G67" s="45"/>
      <c r="H67" s="24"/>
      <c r="I67" s="24"/>
      <c r="J67" s="24"/>
      <c r="K67" s="24"/>
      <c r="L67" s="25"/>
      <c r="M67" s="64"/>
      <c r="N67" s="64"/>
    </row>
    <row r="68" spans="1:23" s="30" customFormat="1" ht="56.25">
      <c r="A68" s="29"/>
      <c r="B68" s="23"/>
      <c r="C68" s="21" t="s">
        <v>146</v>
      </c>
      <c r="D68" s="85" t="s">
        <v>147</v>
      </c>
      <c r="E68" s="74">
        <v>4090688</v>
      </c>
      <c r="F68" s="74">
        <v>801446.11</v>
      </c>
      <c r="G68" s="45"/>
      <c r="H68" s="24"/>
      <c r="I68" s="24"/>
      <c r="J68" s="24"/>
      <c r="K68" s="24"/>
      <c r="L68" s="25"/>
      <c r="M68" s="64"/>
      <c r="N68" s="64"/>
    </row>
    <row r="69" spans="1:23" s="26" customFormat="1" ht="18.75">
      <c r="A69" s="22"/>
      <c r="B69" s="23"/>
      <c r="C69" s="66" t="s">
        <v>98</v>
      </c>
      <c r="D69" s="86" t="s">
        <v>99</v>
      </c>
      <c r="E69" s="87">
        <v>138467212</v>
      </c>
      <c r="F69" s="88">
        <v>22496883.52</v>
      </c>
      <c r="G69" s="45"/>
      <c r="H69" s="24"/>
      <c r="I69" s="24"/>
      <c r="J69" s="24"/>
      <c r="K69" s="24"/>
      <c r="L69" s="25"/>
      <c r="M69" s="61"/>
      <c r="N69" s="61"/>
    </row>
    <row r="70" spans="1:23" s="26" customFormat="1" ht="41.25" customHeight="1">
      <c r="A70" s="22"/>
      <c r="B70" s="44"/>
      <c r="C70" s="47" t="s">
        <v>228</v>
      </c>
      <c r="D70" s="89" t="s">
        <v>229</v>
      </c>
      <c r="E70" s="57">
        <v>750</v>
      </c>
      <c r="F70" s="90">
        <v>0</v>
      </c>
      <c r="G70" s="45"/>
      <c r="H70" s="24"/>
      <c r="I70" s="24"/>
      <c r="J70" s="24"/>
      <c r="K70" s="24"/>
      <c r="L70" s="25"/>
      <c r="M70" s="61"/>
      <c r="N70" s="61"/>
    </row>
    <row r="71" spans="1:23" s="20" customFormat="1" ht="21.75" customHeight="1">
      <c r="A71" s="14"/>
      <c r="B71" s="49"/>
      <c r="C71" s="51" t="s">
        <v>209</v>
      </c>
      <c r="D71" s="91" t="s">
        <v>210</v>
      </c>
      <c r="E71" s="67">
        <f>E72+E74+E76+E79</f>
        <v>51932686</v>
      </c>
      <c r="F71" s="67">
        <f>F72+F74+F76+F79</f>
        <v>1302425.98</v>
      </c>
      <c r="G71" s="50"/>
      <c r="H71" s="17"/>
      <c r="I71" s="17"/>
      <c r="J71" s="17"/>
      <c r="K71" s="17"/>
      <c r="L71" s="18"/>
      <c r="M71" s="59"/>
      <c r="N71" s="59"/>
    </row>
    <row r="72" spans="1:23" s="20" customFormat="1" ht="18.75">
      <c r="A72" s="14" t="e">
        <f>#REF!+1</f>
        <v>#REF!</v>
      </c>
      <c r="B72" s="49"/>
      <c r="C72" s="47" t="s">
        <v>100</v>
      </c>
      <c r="D72" s="92" t="s">
        <v>101</v>
      </c>
      <c r="E72" s="57">
        <f>E73</f>
        <v>1040000</v>
      </c>
      <c r="F72" s="57">
        <f>F73</f>
        <v>0</v>
      </c>
      <c r="G72" s="50">
        <v>2334.13</v>
      </c>
      <c r="H72" s="17">
        <v>0</v>
      </c>
      <c r="I72" s="17">
        <v>0</v>
      </c>
      <c r="J72" s="17">
        <v>10202913</v>
      </c>
      <c r="K72" s="17">
        <v>10202913</v>
      </c>
      <c r="L72" s="18">
        <v>2334.13</v>
      </c>
      <c r="M72" s="59"/>
      <c r="N72" s="59"/>
    </row>
    <row r="73" spans="1:23" s="26" customFormat="1" ht="18.75">
      <c r="A73" s="22" t="e">
        <f>#REF!+1</f>
        <v>#REF!</v>
      </c>
      <c r="B73" s="44" t="s">
        <v>102</v>
      </c>
      <c r="C73" s="47" t="s">
        <v>103</v>
      </c>
      <c r="D73" s="92" t="s">
        <v>104</v>
      </c>
      <c r="E73" s="57">
        <v>1040000</v>
      </c>
      <c r="F73" s="57">
        <v>0</v>
      </c>
      <c r="G73" s="45">
        <v>0</v>
      </c>
      <c r="H73" s="24">
        <v>0</v>
      </c>
      <c r="I73" s="24">
        <v>0</v>
      </c>
      <c r="J73" s="24">
        <v>80000</v>
      </c>
      <c r="K73" s="24">
        <v>80000</v>
      </c>
      <c r="L73" s="25">
        <v>0</v>
      </c>
      <c r="M73" s="61"/>
      <c r="N73" s="61"/>
    </row>
    <row r="74" spans="1:23" s="26" customFormat="1" ht="18.75">
      <c r="A74" s="22"/>
      <c r="B74" s="44"/>
      <c r="C74" s="47" t="s">
        <v>105</v>
      </c>
      <c r="D74" s="92" t="s">
        <v>106</v>
      </c>
      <c r="E74" s="57">
        <f>E75</f>
        <v>35000</v>
      </c>
      <c r="F74" s="57">
        <f>F75</f>
        <v>0</v>
      </c>
      <c r="G74" s="45"/>
      <c r="H74" s="24"/>
      <c r="I74" s="24"/>
      <c r="J74" s="24"/>
      <c r="K74" s="24"/>
      <c r="L74" s="25"/>
      <c r="M74" s="61"/>
      <c r="N74" s="61"/>
    </row>
    <row r="75" spans="1:23" s="26" customFormat="1" ht="37.5">
      <c r="A75" s="22"/>
      <c r="B75" s="44"/>
      <c r="C75" s="47" t="s">
        <v>165</v>
      </c>
      <c r="D75" s="92" t="s">
        <v>166</v>
      </c>
      <c r="E75" s="57">
        <v>35000</v>
      </c>
      <c r="F75" s="57">
        <v>0</v>
      </c>
      <c r="G75" s="45"/>
      <c r="H75" s="24"/>
      <c r="I75" s="24"/>
      <c r="J75" s="24"/>
      <c r="K75" s="24"/>
      <c r="L75" s="25"/>
      <c r="M75" s="61"/>
      <c r="N75" s="61"/>
    </row>
    <row r="76" spans="1:23" s="26" customFormat="1" ht="37.5">
      <c r="A76" s="22"/>
      <c r="B76" s="44"/>
      <c r="C76" s="47" t="s">
        <v>107</v>
      </c>
      <c r="D76" s="92" t="s">
        <v>108</v>
      </c>
      <c r="E76" s="57">
        <f>E77+E78</f>
        <v>40894003</v>
      </c>
      <c r="F76" s="57">
        <f>F77+F78</f>
        <v>33514.400000000001</v>
      </c>
      <c r="G76" s="45"/>
      <c r="H76" s="24"/>
      <c r="I76" s="24"/>
      <c r="J76" s="24"/>
      <c r="K76" s="24"/>
      <c r="L76" s="25"/>
      <c r="M76" s="61"/>
      <c r="N76" s="61"/>
    </row>
    <row r="77" spans="1:23" s="26" customFormat="1" ht="37.5">
      <c r="A77" s="22"/>
      <c r="B77" s="23"/>
      <c r="C77" s="21" t="s">
        <v>141</v>
      </c>
      <c r="D77" s="76" t="s">
        <v>167</v>
      </c>
      <c r="E77" s="53">
        <v>141703</v>
      </c>
      <c r="F77" s="53">
        <v>33514.400000000001</v>
      </c>
      <c r="G77" s="24"/>
      <c r="H77" s="24"/>
      <c r="I77" s="24"/>
      <c r="J77" s="24"/>
      <c r="K77" s="24"/>
      <c r="L77" s="25"/>
      <c r="M77" s="61"/>
      <c r="N77" s="61"/>
    </row>
    <row r="78" spans="1:23" s="20" customFormat="1" ht="56.25">
      <c r="A78" s="14" t="e">
        <f>#REF!+1</f>
        <v>#REF!</v>
      </c>
      <c r="B78" s="15"/>
      <c r="C78" s="21" t="s">
        <v>109</v>
      </c>
      <c r="D78" s="76" t="s">
        <v>110</v>
      </c>
      <c r="E78" s="53">
        <v>40752300</v>
      </c>
      <c r="F78" s="53">
        <v>0</v>
      </c>
      <c r="G78" s="17">
        <v>0</v>
      </c>
      <c r="H78" s="17">
        <v>0</v>
      </c>
      <c r="I78" s="17">
        <v>0</v>
      </c>
      <c r="J78" s="17">
        <v>10500000</v>
      </c>
      <c r="K78" s="17">
        <v>10500000</v>
      </c>
      <c r="L78" s="18">
        <v>0</v>
      </c>
      <c r="M78" s="59"/>
      <c r="N78" s="59"/>
    </row>
    <row r="79" spans="1:23" s="26" customFormat="1" ht="37.5">
      <c r="A79" s="22" t="e">
        <f>#REF!+1</f>
        <v>#REF!</v>
      </c>
      <c r="B79" s="23" t="s">
        <v>111</v>
      </c>
      <c r="C79" s="21" t="s">
        <v>112</v>
      </c>
      <c r="D79" s="78" t="s">
        <v>113</v>
      </c>
      <c r="E79" s="53">
        <f>E80+E81+E82+E83</f>
        <v>9963683</v>
      </c>
      <c r="F79" s="53">
        <f>F80+F81+F82+F83</f>
        <v>1268911.58</v>
      </c>
      <c r="G79" s="24">
        <v>0</v>
      </c>
      <c r="H79" s="24">
        <v>0</v>
      </c>
      <c r="I79" s="24">
        <v>0</v>
      </c>
      <c r="J79" s="24">
        <v>10500000</v>
      </c>
      <c r="K79" s="24">
        <v>10500000</v>
      </c>
      <c r="L79" s="25">
        <v>0</v>
      </c>
      <c r="M79" s="61"/>
      <c r="N79" s="61"/>
    </row>
    <row r="80" spans="1:23" s="30" customFormat="1" ht="24" customHeight="1">
      <c r="A80" s="29"/>
      <c r="B80" s="23"/>
      <c r="C80" s="21" t="s">
        <v>168</v>
      </c>
      <c r="D80" s="78" t="s">
        <v>169</v>
      </c>
      <c r="E80" s="53">
        <v>540000</v>
      </c>
      <c r="F80" s="53">
        <v>0</v>
      </c>
      <c r="G80" s="24"/>
      <c r="H80" s="24"/>
      <c r="I80" s="24"/>
      <c r="J80" s="24"/>
      <c r="K80" s="24"/>
      <c r="L80" s="25"/>
      <c r="M80" s="64"/>
      <c r="N80" s="64"/>
    </row>
    <row r="81" spans="1:14" s="30" customFormat="1" ht="21.75" hidden="1" customHeight="1">
      <c r="A81" s="29"/>
      <c r="B81" s="23"/>
      <c r="C81" s="21" t="s">
        <v>184</v>
      </c>
      <c r="D81" s="78" t="s">
        <v>185</v>
      </c>
      <c r="E81" s="53"/>
      <c r="F81" s="53">
        <v>0</v>
      </c>
      <c r="G81" s="24"/>
      <c r="H81" s="24"/>
      <c r="I81" s="24"/>
      <c r="J81" s="24"/>
      <c r="K81" s="24"/>
      <c r="L81" s="25"/>
      <c r="M81" s="64"/>
      <c r="N81" s="64"/>
    </row>
    <row r="82" spans="1:14" s="30" customFormat="1" ht="36.75" customHeight="1">
      <c r="A82" s="29"/>
      <c r="B82" s="23"/>
      <c r="C82" s="21" t="s">
        <v>186</v>
      </c>
      <c r="D82" s="78" t="s">
        <v>187</v>
      </c>
      <c r="E82" s="53">
        <v>224317</v>
      </c>
      <c r="F82" s="53">
        <v>0</v>
      </c>
      <c r="G82" s="24"/>
      <c r="H82" s="24"/>
      <c r="I82" s="24"/>
      <c r="J82" s="24"/>
      <c r="K82" s="24"/>
      <c r="L82" s="25"/>
      <c r="M82" s="64"/>
      <c r="N82" s="64"/>
    </row>
    <row r="83" spans="1:14" s="26" customFormat="1" ht="18.75">
      <c r="A83" s="22"/>
      <c r="B83" s="23"/>
      <c r="C83" s="21" t="s">
        <v>148</v>
      </c>
      <c r="D83" s="78" t="s">
        <v>149</v>
      </c>
      <c r="E83" s="53">
        <v>9199366</v>
      </c>
      <c r="F83" s="53">
        <v>1268911.58</v>
      </c>
      <c r="G83" s="24"/>
      <c r="H83" s="24"/>
      <c r="I83" s="24"/>
      <c r="J83" s="24"/>
      <c r="K83" s="24"/>
      <c r="L83" s="25"/>
      <c r="M83" s="61"/>
      <c r="N83" s="61"/>
    </row>
    <row r="84" spans="1:14" s="20" customFormat="1" ht="18.75">
      <c r="A84" s="14"/>
      <c r="B84" s="15"/>
      <c r="C84" s="16" t="s">
        <v>205</v>
      </c>
      <c r="D84" s="79" t="s">
        <v>206</v>
      </c>
      <c r="E84" s="52">
        <f>E85+E86+E87+E88+E89</f>
        <v>102710539</v>
      </c>
      <c r="F84" s="52">
        <f>F85+F86+F87+F88+F89</f>
        <v>5504438.29</v>
      </c>
      <c r="G84" s="17"/>
      <c r="H84" s="17"/>
      <c r="I84" s="17"/>
      <c r="J84" s="17"/>
      <c r="K84" s="17"/>
      <c r="L84" s="18"/>
      <c r="M84" s="59"/>
      <c r="N84" s="59"/>
    </row>
    <row r="85" spans="1:14" s="20" customFormat="1" ht="37.5">
      <c r="A85" s="14" t="e">
        <f>#REF!+1</f>
        <v>#REF!</v>
      </c>
      <c r="B85" s="15"/>
      <c r="C85" s="21" t="s">
        <v>114</v>
      </c>
      <c r="D85" s="81" t="s">
        <v>115</v>
      </c>
      <c r="E85" s="53">
        <v>1839000</v>
      </c>
      <c r="F85" s="53">
        <v>12311.58</v>
      </c>
      <c r="G85" s="17">
        <v>0</v>
      </c>
      <c r="H85" s="17">
        <v>0</v>
      </c>
      <c r="I85" s="17">
        <v>0</v>
      </c>
      <c r="J85" s="17">
        <v>1921391</v>
      </c>
      <c r="K85" s="17">
        <v>1921391</v>
      </c>
      <c r="L85" s="18">
        <v>404234.38</v>
      </c>
      <c r="M85" s="59"/>
      <c r="N85" s="59"/>
    </row>
    <row r="86" spans="1:14" s="26" customFormat="1" ht="18.75">
      <c r="A86" s="22" t="e">
        <f>#REF!+1</f>
        <v>#REF!</v>
      </c>
      <c r="B86" s="23" t="s">
        <v>116</v>
      </c>
      <c r="C86" s="21" t="s">
        <v>117</v>
      </c>
      <c r="D86" s="81" t="s">
        <v>118</v>
      </c>
      <c r="E86" s="53">
        <v>16870746</v>
      </c>
      <c r="F86" s="53">
        <v>2275909.09</v>
      </c>
      <c r="G86" s="24">
        <v>0</v>
      </c>
      <c r="H86" s="24">
        <v>0</v>
      </c>
      <c r="I86" s="24">
        <v>0</v>
      </c>
      <c r="J86" s="24">
        <v>100000</v>
      </c>
      <c r="K86" s="24">
        <v>100000</v>
      </c>
      <c r="L86" s="25">
        <v>0</v>
      </c>
      <c r="M86" s="61"/>
      <c r="N86" s="61"/>
    </row>
    <row r="87" spans="1:14" s="26" customFormat="1" ht="18.75">
      <c r="A87" s="22"/>
      <c r="B87" s="23"/>
      <c r="C87" s="21" t="s">
        <v>136</v>
      </c>
      <c r="D87" s="81" t="s">
        <v>137</v>
      </c>
      <c r="E87" s="53">
        <v>97633</v>
      </c>
      <c r="F87" s="53"/>
      <c r="G87" s="24"/>
      <c r="H87" s="24"/>
      <c r="I87" s="24"/>
      <c r="J87" s="24"/>
      <c r="K87" s="24"/>
      <c r="L87" s="25"/>
      <c r="M87" s="61"/>
      <c r="N87" s="61"/>
    </row>
    <row r="88" spans="1:14" s="26" customFormat="1" ht="18.75">
      <c r="A88" s="22" t="e">
        <f>A86+1</f>
        <v>#REF!</v>
      </c>
      <c r="B88" s="23" t="s">
        <v>116</v>
      </c>
      <c r="C88" s="21" t="s">
        <v>119</v>
      </c>
      <c r="D88" s="81" t="s">
        <v>120</v>
      </c>
      <c r="E88" s="53">
        <v>13041474</v>
      </c>
      <c r="F88" s="53">
        <v>2963195.32</v>
      </c>
      <c r="G88" s="24">
        <v>0</v>
      </c>
      <c r="H88" s="24">
        <v>0</v>
      </c>
      <c r="I88" s="24">
        <v>0</v>
      </c>
      <c r="J88" s="24">
        <v>100000</v>
      </c>
      <c r="K88" s="24">
        <v>100000</v>
      </c>
      <c r="L88" s="25">
        <v>0</v>
      </c>
      <c r="M88" s="61"/>
      <c r="N88" s="61"/>
    </row>
    <row r="89" spans="1:14" s="26" customFormat="1" ht="18.75">
      <c r="A89" s="22"/>
      <c r="B89" s="23"/>
      <c r="C89" s="21" t="s">
        <v>197</v>
      </c>
      <c r="D89" s="93" t="s">
        <v>198</v>
      </c>
      <c r="E89" s="53">
        <v>70861686</v>
      </c>
      <c r="F89" s="53">
        <v>253022.3</v>
      </c>
      <c r="G89" s="24"/>
      <c r="H89" s="24"/>
      <c r="I89" s="24"/>
      <c r="J89" s="24"/>
      <c r="K89" s="24"/>
      <c r="L89" s="25"/>
      <c r="M89" s="61"/>
      <c r="N89" s="61"/>
    </row>
    <row r="90" spans="1:14" s="26" customFormat="1" ht="18.75">
      <c r="A90" s="22"/>
      <c r="B90" s="23"/>
      <c r="C90" s="16" t="s">
        <v>207</v>
      </c>
      <c r="D90" s="94" t="s">
        <v>208</v>
      </c>
      <c r="E90" s="52">
        <f>E91+E92+E93</f>
        <v>31883860</v>
      </c>
      <c r="F90" s="52">
        <f>F91+F92+F93</f>
        <v>11667300</v>
      </c>
      <c r="G90" s="24"/>
      <c r="H90" s="24"/>
      <c r="I90" s="24"/>
      <c r="J90" s="24"/>
      <c r="K90" s="24"/>
      <c r="L90" s="25"/>
      <c r="M90" s="61"/>
      <c r="N90" s="61"/>
    </row>
    <row r="91" spans="1:14" s="26" customFormat="1" ht="18.75">
      <c r="A91" s="22"/>
      <c r="B91" s="23"/>
      <c r="C91" s="21" t="s">
        <v>230</v>
      </c>
      <c r="D91" s="93" t="s">
        <v>231</v>
      </c>
      <c r="E91" s="53">
        <v>16309400</v>
      </c>
      <c r="F91" s="53">
        <v>4077300</v>
      </c>
      <c r="G91" s="24"/>
      <c r="H91" s="24"/>
      <c r="I91" s="24"/>
      <c r="J91" s="24"/>
      <c r="K91" s="24"/>
      <c r="L91" s="25"/>
      <c r="M91" s="61"/>
      <c r="N91" s="61"/>
    </row>
    <row r="92" spans="1:14" s="26" customFormat="1" ht="71.25" customHeight="1">
      <c r="A92" s="22"/>
      <c r="B92" s="23"/>
      <c r="C92" s="21" t="s">
        <v>121</v>
      </c>
      <c r="D92" s="93" t="s">
        <v>122</v>
      </c>
      <c r="E92" s="53">
        <v>6284460</v>
      </c>
      <c r="F92" s="53">
        <v>0</v>
      </c>
      <c r="G92" s="24"/>
      <c r="H92" s="24"/>
      <c r="I92" s="24"/>
      <c r="J92" s="24"/>
      <c r="K92" s="24"/>
      <c r="L92" s="25"/>
      <c r="M92" s="61"/>
      <c r="N92" s="61"/>
    </row>
    <row r="93" spans="1:14" s="32" customFormat="1" ht="56.25">
      <c r="A93" s="31"/>
      <c r="B93" s="23"/>
      <c r="C93" s="21" t="s">
        <v>179</v>
      </c>
      <c r="D93" s="76" t="s">
        <v>180</v>
      </c>
      <c r="E93" s="53">
        <v>9290000</v>
      </c>
      <c r="F93" s="53">
        <v>7590000</v>
      </c>
      <c r="G93" s="24"/>
      <c r="H93" s="24"/>
      <c r="I93" s="24"/>
      <c r="J93" s="24"/>
      <c r="K93" s="24"/>
      <c r="L93" s="25"/>
      <c r="M93" s="65"/>
      <c r="N93" s="65"/>
    </row>
    <row r="94" spans="1:14" s="26" customFormat="1" ht="20.25">
      <c r="A94" s="22" t="e">
        <f>#REF!+1</f>
        <v>#REF!</v>
      </c>
      <c r="B94" s="23"/>
      <c r="C94" s="33"/>
      <c r="D94" s="95" t="s">
        <v>123</v>
      </c>
      <c r="E94" s="55">
        <f>E11+E16+E28+E32+E52+E58+E66+E71+E84+E90</f>
        <v>1347416368.8499999</v>
      </c>
      <c r="F94" s="55">
        <f>F11+F16+F28+F32+F52+F58+F66+F71+F84+F90</f>
        <v>297360219.53000003</v>
      </c>
      <c r="G94" s="24">
        <v>11204020.699999999</v>
      </c>
      <c r="H94" s="24">
        <v>4927817.0199999996</v>
      </c>
      <c r="I94" s="24">
        <v>2491179.92</v>
      </c>
      <c r="J94" s="24">
        <v>841863935.37</v>
      </c>
      <c r="K94" s="24">
        <v>844018788.07000005</v>
      </c>
      <c r="L94" s="25">
        <v>269231324.81999999</v>
      </c>
      <c r="M94" s="61"/>
      <c r="N94" s="61"/>
    </row>
    <row r="95" spans="1:14" s="26" customFormat="1" ht="27" customHeight="1">
      <c r="A95" s="22"/>
      <c r="B95" s="35"/>
      <c r="C95" s="36"/>
      <c r="D95" s="119" t="s">
        <v>124</v>
      </c>
      <c r="E95" s="120"/>
      <c r="F95" s="121"/>
      <c r="G95" s="37"/>
      <c r="H95" s="37"/>
      <c r="I95" s="37"/>
      <c r="J95" s="37"/>
      <c r="K95" s="37"/>
      <c r="L95" s="38"/>
      <c r="M95" s="61"/>
      <c r="N95" s="61"/>
    </row>
    <row r="96" spans="1:14" s="20" customFormat="1" ht="18.75">
      <c r="A96" s="14">
        <v>1</v>
      </c>
      <c r="B96" s="15"/>
      <c r="C96" s="16" t="s">
        <v>6</v>
      </c>
      <c r="D96" s="75" t="s">
        <v>7</v>
      </c>
      <c r="E96" s="52">
        <f>E97+E98</f>
        <v>2620219.9300000002</v>
      </c>
      <c r="F96" s="52">
        <f>F97+F98</f>
        <v>51823.93</v>
      </c>
      <c r="G96" s="17">
        <v>15730</v>
      </c>
      <c r="H96" s="17">
        <v>7785</v>
      </c>
      <c r="I96" s="17">
        <v>0</v>
      </c>
      <c r="J96" s="17">
        <v>32497666</v>
      </c>
      <c r="K96" s="17">
        <v>32497666</v>
      </c>
      <c r="L96" s="18">
        <v>7776831.04</v>
      </c>
      <c r="M96" s="59"/>
      <c r="N96" s="59"/>
    </row>
    <row r="97" spans="1:14" s="26" customFormat="1" ht="75">
      <c r="A97" s="22" t="e">
        <f>#REF!+1</f>
        <v>#REF!</v>
      </c>
      <c r="B97" s="23" t="s">
        <v>10</v>
      </c>
      <c r="C97" s="21" t="s">
        <v>8</v>
      </c>
      <c r="D97" s="76" t="s">
        <v>9</v>
      </c>
      <c r="E97" s="53">
        <v>841823.93</v>
      </c>
      <c r="F97" s="53">
        <v>51823.93</v>
      </c>
      <c r="G97" s="24">
        <v>15730</v>
      </c>
      <c r="H97" s="24">
        <v>7785</v>
      </c>
      <c r="I97" s="24">
        <v>0</v>
      </c>
      <c r="J97" s="24">
        <v>13946380</v>
      </c>
      <c r="K97" s="24">
        <v>13946380</v>
      </c>
      <c r="L97" s="25">
        <v>3651227.02</v>
      </c>
      <c r="M97" s="61"/>
      <c r="N97" s="61"/>
    </row>
    <row r="98" spans="1:14" s="26" customFormat="1" ht="56.25">
      <c r="A98" s="22" t="e">
        <f>#REF!+1</f>
        <v>#REF!</v>
      </c>
      <c r="B98" s="23" t="s">
        <v>10</v>
      </c>
      <c r="C98" s="21" t="s">
        <v>11</v>
      </c>
      <c r="D98" s="76" t="s">
        <v>12</v>
      </c>
      <c r="E98" s="53">
        <f>60000+30000+108396+1500000+80000</f>
        <v>1778396</v>
      </c>
      <c r="F98" s="53"/>
      <c r="G98" s="24">
        <v>0</v>
      </c>
      <c r="H98" s="24">
        <v>0</v>
      </c>
      <c r="I98" s="24">
        <v>0</v>
      </c>
      <c r="J98" s="24">
        <v>18551286</v>
      </c>
      <c r="K98" s="24">
        <v>18551286</v>
      </c>
      <c r="L98" s="25">
        <v>4125604.02</v>
      </c>
      <c r="M98" s="61"/>
      <c r="N98" s="61"/>
    </row>
    <row r="99" spans="1:14" s="20" customFormat="1" ht="18.75">
      <c r="A99" s="14" t="e">
        <f>#REF!+1</f>
        <v>#REF!</v>
      </c>
      <c r="B99" s="15"/>
      <c r="C99" s="16" t="s">
        <v>17</v>
      </c>
      <c r="D99" s="75" t="s">
        <v>18</v>
      </c>
      <c r="E99" s="52">
        <f>E100+E101+E102+E103+E104+E105+E106+E107+E108+E109+E110</f>
        <v>105139327.27000001</v>
      </c>
      <c r="F99" s="52">
        <f>F100+F101+F102+F103+F104+F105+F106+F107+F108+F109+F110</f>
        <v>6508704.6300000008</v>
      </c>
      <c r="G99" s="17">
        <v>0</v>
      </c>
      <c r="H99" s="17">
        <v>3268796.9</v>
      </c>
      <c r="I99" s="17">
        <v>724142.38</v>
      </c>
      <c r="J99" s="17">
        <v>238650755.46000001</v>
      </c>
      <c r="K99" s="17">
        <v>239456261.61000001</v>
      </c>
      <c r="L99" s="18">
        <v>61771910.700000003</v>
      </c>
      <c r="M99" s="59"/>
      <c r="N99" s="59"/>
    </row>
    <row r="100" spans="1:14" s="26" customFormat="1" ht="18.75">
      <c r="A100" s="22" t="e">
        <f>#REF!+1</f>
        <v>#REF!</v>
      </c>
      <c r="B100" s="23" t="s">
        <v>19</v>
      </c>
      <c r="C100" s="21" t="s">
        <v>20</v>
      </c>
      <c r="D100" s="78" t="s">
        <v>21</v>
      </c>
      <c r="E100" s="53">
        <v>35853560.890000001</v>
      </c>
      <c r="F100" s="56">
        <v>923374.77</v>
      </c>
      <c r="G100" s="24">
        <v>0</v>
      </c>
      <c r="H100" s="24">
        <v>1599394.35</v>
      </c>
      <c r="I100" s="24">
        <v>186394.47</v>
      </c>
      <c r="J100" s="24">
        <v>82641348.140000001</v>
      </c>
      <c r="K100" s="24">
        <v>82844281.670000002</v>
      </c>
      <c r="L100" s="25">
        <v>21094780.32</v>
      </c>
      <c r="M100" s="61"/>
      <c r="N100" s="61"/>
    </row>
    <row r="101" spans="1:14" s="26" customFormat="1" ht="37.5">
      <c r="A101" s="22" t="e">
        <f>#REF!+1</f>
        <v>#REF!</v>
      </c>
      <c r="B101" s="23" t="s">
        <v>22</v>
      </c>
      <c r="C101" s="21" t="s">
        <v>23</v>
      </c>
      <c r="D101" s="78" t="s">
        <v>160</v>
      </c>
      <c r="E101" s="60">
        <v>18818143.75</v>
      </c>
      <c r="F101" s="57">
        <v>2028078.6</v>
      </c>
      <c r="G101" s="45"/>
      <c r="H101" s="24"/>
      <c r="I101" s="24"/>
      <c r="J101" s="24"/>
      <c r="K101" s="24"/>
      <c r="L101" s="25"/>
      <c r="M101" s="61"/>
      <c r="N101" s="61"/>
    </row>
    <row r="102" spans="1:14" s="26" customFormat="1" ht="37.5">
      <c r="A102" s="22" t="e">
        <f>#REF!+1</f>
        <v>#REF!</v>
      </c>
      <c r="B102" s="23" t="s">
        <v>24</v>
      </c>
      <c r="C102" s="21" t="s">
        <v>39</v>
      </c>
      <c r="D102" s="78" t="s">
        <v>170</v>
      </c>
      <c r="E102" s="53">
        <v>192064.68</v>
      </c>
      <c r="F102" s="53">
        <v>51210.2</v>
      </c>
      <c r="G102" s="24">
        <v>0</v>
      </c>
      <c r="H102" s="24">
        <v>85171.46</v>
      </c>
      <c r="I102" s="24">
        <v>680</v>
      </c>
      <c r="J102" s="24">
        <v>11605550</v>
      </c>
      <c r="K102" s="24">
        <v>11608275.51</v>
      </c>
      <c r="L102" s="25">
        <v>2908319.06</v>
      </c>
      <c r="M102" s="61"/>
      <c r="N102" s="61"/>
    </row>
    <row r="103" spans="1:14" s="26" customFormat="1" ht="18.75">
      <c r="A103" s="22"/>
      <c r="B103" s="23"/>
      <c r="C103" s="21" t="s">
        <v>156</v>
      </c>
      <c r="D103" s="78" t="s">
        <v>171</v>
      </c>
      <c r="E103" s="53">
        <v>1675980</v>
      </c>
      <c r="F103" s="53">
        <v>262298.14</v>
      </c>
      <c r="G103" s="24"/>
      <c r="H103" s="24"/>
      <c r="I103" s="24"/>
      <c r="J103" s="24"/>
      <c r="K103" s="24"/>
      <c r="L103" s="25"/>
      <c r="M103" s="61"/>
      <c r="N103" s="61"/>
    </row>
    <row r="104" spans="1:14" s="26" customFormat="1" ht="18.75">
      <c r="A104" s="22" t="e">
        <f>#REF!+1</f>
        <v>#REF!</v>
      </c>
      <c r="B104" s="23" t="s">
        <v>125</v>
      </c>
      <c r="C104" s="21" t="s">
        <v>158</v>
      </c>
      <c r="D104" s="78" t="s">
        <v>28</v>
      </c>
      <c r="E104" s="53">
        <v>180357</v>
      </c>
      <c r="F104" s="53">
        <v>7657.34</v>
      </c>
      <c r="G104" s="24">
        <v>0</v>
      </c>
      <c r="H104" s="24">
        <v>0</v>
      </c>
      <c r="I104" s="24">
        <v>0</v>
      </c>
      <c r="J104" s="24">
        <v>1380853</v>
      </c>
      <c r="K104" s="24">
        <v>1380853</v>
      </c>
      <c r="L104" s="25">
        <v>282474.27</v>
      </c>
      <c r="M104" s="61"/>
      <c r="N104" s="61"/>
    </row>
    <row r="105" spans="1:14" s="26" customFormat="1" ht="27.75" customHeight="1">
      <c r="A105" s="22"/>
      <c r="B105" s="23"/>
      <c r="C105" s="21" t="s">
        <v>26</v>
      </c>
      <c r="D105" s="76" t="s">
        <v>139</v>
      </c>
      <c r="E105" s="53">
        <v>15500</v>
      </c>
      <c r="F105" s="53">
        <v>15500</v>
      </c>
      <c r="G105" s="24"/>
      <c r="H105" s="24"/>
      <c r="I105" s="24"/>
      <c r="J105" s="24"/>
      <c r="K105" s="24"/>
      <c r="L105" s="25"/>
      <c r="M105" s="61"/>
      <c r="N105" s="61"/>
    </row>
    <row r="106" spans="1:14" s="26" customFormat="1" ht="60" customHeight="1">
      <c r="A106" s="22"/>
      <c r="B106" s="23"/>
      <c r="C106" s="21" t="s">
        <v>232</v>
      </c>
      <c r="D106" s="76" t="s">
        <v>233</v>
      </c>
      <c r="E106" s="53">
        <v>4742250</v>
      </c>
      <c r="F106" s="53"/>
      <c r="G106" s="24"/>
      <c r="H106" s="24"/>
      <c r="I106" s="24"/>
      <c r="J106" s="24"/>
      <c r="K106" s="24"/>
      <c r="L106" s="25"/>
      <c r="M106" s="61"/>
      <c r="N106" s="61"/>
    </row>
    <row r="107" spans="1:14" s="26" customFormat="1" ht="75">
      <c r="A107" s="22"/>
      <c r="B107" s="23"/>
      <c r="C107" s="21" t="s">
        <v>214</v>
      </c>
      <c r="D107" s="76" t="s">
        <v>215</v>
      </c>
      <c r="E107" s="53">
        <v>3209189.95</v>
      </c>
      <c r="F107" s="53">
        <v>0</v>
      </c>
      <c r="G107" s="24"/>
      <c r="H107" s="24"/>
      <c r="I107" s="24"/>
      <c r="J107" s="24"/>
      <c r="K107" s="24"/>
      <c r="L107" s="25"/>
      <c r="M107" s="61"/>
      <c r="N107" s="61"/>
    </row>
    <row r="108" spans="1:14" s="26" customFormat="1" ht="18.75">
      <c r="A108" s="22"/>
      <c r="B108" s="23"/>
      <c r="C108" s="21" t="s">
        <v>221</v>
      </c>
      <c r="D108" s="76"/>
      <c r="E108" s="53">
        <v>26320281</v>
      </c>
      <c r="F108" s="53">
        <v>1490000</v>
      </c>
      <c r="G108" s="24"/>
      <c r="H108" s="24"/>
      <c r="I108" s="24"/>
      <c r="J108" s="24"/>
      <c r="K108" s="24"/>
      <c r="L108" s="25"/>
      <c r="M108" s="61"/>
      <c r="N108" s="61"/>
    </row>
    <row r="109" spans="1:14" s="26" customFormat="1" ht="75">
      <c r="A109" s="22"/>
      <c r="B109" s="23"/>
      <c r="C109" s="21" t="s">
        <v>234</v>
      </c>
      <c r="D109" s="76" t="s">
        <v>236</v>
      </c>
      <c r="E109" s="53">
        <v>8392800</v>
      </c>
      <c r="F109" s="53"/>
      <c r="G109" s="24"/>
      <c r="H109" s="24"/>
      <c r="I109" s="24"/>
      <c r="J109" s="24"/>
      <c r="K109" s="24"/>
      <c r="L109" s="25"/>
      <c r="M109" s="61"/>
      <c r="N109" s="61"/>
    </row>
    <row r="110" spans="1:14" s="26" customFormat="1" ht="56.25">
      <c r="A110" s="22"/>
      <c r="B110" s="23"/>
      <c r="C110" s="21" t="s">
        <v>235</v>
      </c>
      <c r="D110" s="76" t="s">
        <v>237</v>
      </c>
      <c r="E110" s="53">
        <v>5739200</v>
      </c>
      <c r="F110" s="53">
        <v>1730585.58</v>
      </c>
      <c r="G110" s="24"/>
      <c r="H110" s="24"/>
      <c r="I110" s="24"/>
      <c r="J110" s="24"/>
      <c r="K110" s="24"/>
      <c r="L110" s="25"/>
      <c r="M110" s="61"/>
      <c r="N110" s="61"/>
    </row>
    <row r="111" spans="1:14" s="20" customFormat="1" ht="18.75">
      <c r="A111" s="14" t="e">
        <f>#REF!+1</f>
        <v>#REF!</v>
      </c>
      <c r="B111" s="15"/>
      <c r="C111" s="16" t="s">
        <v>29</v>
      </c>
      <c r="D111" s="75" t="s">
        <v>30</v>
      </c>
      <c r="E111" s="52">
        <f>E112+E113+E114</f>
        <v>76522909</v>
      </c>
      <c r="F111" s="52">
        <f>F112+F113</f>
        <v>0</v>
      </c>
      <c r="G111" s="17">
        <v>5134</v>
      </c>
      <c r="H111" s="17">
        <v>1070090.6499999999</v>
      </c>
      <c r="I111" s="17">
        <v>1587988.55</v>
      </c>
      <c r="J111" s="17">
        <v>178822487</v>
      </c>
      <c r="K111" s="17">
        <v>180439065.78</v>
      </c>
      <c r="L111" s="18">
        <v>44204850.469999999</v>
      </c>
      <c r="M111" s="59"/>
      <c r="N111" s="59"/>
    </row>
    <row r="112" spans="1:14" s="26" customFormat="1" ht="37.5">
      <c r="A112" s="22" t="e">
        <f>#REF!+1</f>
        <v>#REF!</v>
      </c>
      <c r="B112" s="23" t="s">
        <v>31</v>
      </c>
      <c r="C112" s="21" t="s">
        <v>32</v>
      </c>
      <c r="D112" s="76" t="s">
        <v>33</v>
      </c>
      <c r="E112" s="53">
        <v>15383328</v>
      </c>
      <c r="F112" s="53"/>
      <c r="G112" s="24">
        <v>0</v>
      </c>
      <c r="H112" s="24">
        <v>608025.11</v>
      </c>
      <c r="I112" s="24">
        <v>1267299.3999999999</v>
      </c>
      <c r="J112" s="24">
        <v>92475213</v>
      </c>
      <c r="K112" s="24">
        <v>93771102.030000001</v>
      </c>
      <c r="L112" s="25">
        <v>23840953.829999998</v>
      </c>
      <c r="M112" s="61"/>
      <c r="N112" s="61"/>
    </row>
    <row r="113" spans="1:23" s="26" customFormat="1" ht="18.75">
      <c r="A113" s="22"/>
      <c r="B113" s="23"/>
      <c r="C113" s="21" t="s">
        <v>238</v>
      </c>
      <c r="D113" s="76" t="s">
        <v>240</v>
      </c>
      <c r="E113" s="53">
        <v>99000</v>
      </c>
      <c r="F113" s="53">
        <v>0</v>
      </c>
      <c r="G113" s="24"/>
      <c r="H113" s="24"/>
      <c r="I113" s="24"/>
      <c r="J113" s="24"/>
      <c r="K113" s="24"/>
      <c r="L113" s="25"/>
      <c r="M113" s="61"/>
      <c r="N113" s="61"/>
    </row>
    <row r="114" spans="1:23" s="26" customFormat="1" ht="18.75">
      <c r="A114" s="22"/>
      <c r="B114" s="23"/>
      <c r="C114" s="21" t="s">
        <v>239</v>
      </c>
      <c r="D114" s="76" t="s">
        <v>241</v>
      </c>
      <c r="E114" s="53">
        <v>61040581</v>
      </c>
      <c r="F114" s="53"/>
      <c r="G114" s="24"/>
      <c r="H114" s="24"/>
      <c r="I114" s="24"/>
      <c r="J114" s="24"/>
      <c r="K114" s="24"/>
      <c r="L114" s="25"/>
      <c r="M114" s="61"/>
      <c r="N114" s="61"/>
    </row>
    <row r="115" spans="1:23" s="20" customFormat="1" ht="18.75">
      <c r="A115" s="14" t="e">
        <f>#REF!+1</f>
        <v>#REF!</v>
      </c>
      <c r="B115" s="15"/>
      <c r="C115" s="16" t="s">
        <v>37</v>
      </c>
      <c r="D115" s="75" t="s">
        <v>38</v>
      </c>
      <c r="E115" s="52">
        <f>SUM(E116:E118)</f>
        <v>3097610.6</v>
      </c>
      <c r="F115" s="52">
        <f>SUM(F116:F118)</f>
        <v>86516.89</v>
      </c>
      <c r="G115" s="17">
        <v>0</v>
      </c>
      <c r="H115" s="17">
        <v>5101.33</v>
      </c>
      <c r="I115" s="17">
        <v>29698.98</v>
      </c>
      <c r="J115" s="17">
        <v>264753533</v>
      </c>
      <c r="K115" s="17">
        <v>264783231.97999999</v>
      </c>
      <c r="L115" s="18">
        <v>129094976.12</v>
      </c>
      <c r="M115" s="59"/>
      <c r="N115" s="59"/>
    </row>
    <row r="116" spans="1:23" s="26" customFormat="1" ht="75">
      <c r="A116" s="22" t="e">
        <f>#REF!+1</f>
        <v>#REF!</v>
      </c>
      <c r="B116" s="23" t="s">
        <v>23</v>
      </c>
      <c r="C116" s="21" t="s">
        <v>51</v>
      </c>
      <c r="D116" s="76" t="s">
        <v>52</v>
      </c>
      <c r="E116" s="53">
        <v>3066765.08</v>
      </c>
      <c r="F116" s="53">
        <v>55671.37</v>
      </c>
      <c r="G116" s="24">
        <v>0</v>
      </c>
      <c r="H116" s="24">
        <v>5101.33</v>
      </c>
      <c r="I116" s="24">
        <v>0</v>
      </c>
      <c r="J116" s="24">
        <v>4105724</v>
      </c>
      <c r="K116" s="24">
        <v>4105724</v>
      </c>
      <c r="L116" s="25">
        <v>1059672.94</v>
      </c>
      <c r="M116" s="61"/>
      <c r="N116" s="61"/>
    </row>
    <row r="117" spans="1:23" s="26" customFormat="1" ht="75">
      <c r="A117" s="22"/>
      <c r="B117" s="23"/>
      <c r="C117" s="21" t="s">
        <v>176</v>
      </c>
      <c r="D117" s="76" t="s">
        <v>178</v>
      </c>
      <c r="E117" s="53">
        <v>30845.52</v>
      </c>
      <c r="F117" s="53">
        <v>30845.52</v>
      </c>
      <c r="G117" s="24"/>
      <c r="H117" s="24"/>
      <c r="I117" s="24"/>
      <c r="J117" s="24"/>
      <c r="K117" s="24"/>
      <c r="L117" s="25"/>
      <c r="M117" s="61"/>
      <c r="N117" s="61"/>
    </row>
    <row r="118" spans="1:23" s="26" customFormat="1" ht="18.75" hidden="1">
      <c r="A118" s="22"/>
      <c r="B118" s="23"/>
      <c r="C118" s="21" t="s">
        <v>193</v>
      </c>
      <c r="D118" s="76" t="s">
        <v>195</v>
      </c>
      <c r="E118" s="53"/>
      <c r="F118" s="53"/>
      <c r="G118" s="24"/>
      <c r="H118" s="24"/>
      <c r="I118" s="24"/>
      <c r="J118" s="24"/>
      <c r="K118" s="24"/>
      <c r="L118" s="25"/>
      <c r="M118" s="61"/>
      <c r="N118" s="61"/>
    </row>
    <row r="119" spans="1:23" s="20" customFormat="1" ht="18.75">
      <c r="A119" s="14" t="e">
        <f>#REF!+1</f>
        <v>#REF!</v>
      </c>
      <c r="B119" s="15"/>
      <c r="C119" s="16" t="s">
        <v>63</v>
      </c>
      <c r="D119" s="75" t="s">
        <v>64</v>
      </c>
      <c r="E119" s="52">
        <f>E120+E121+E122</f>
        <v>747282.42999999993</v>
      </c>
      <c r="F119" s="52">
        <f>F120+F121+F122</f>
        <v>369755.86</v>
      </c>
      <c r="G119" s="17">
        <v>25989</v>
      </c>
      <c r="H119" s="17">
        <v>286794.69</v>
      </c>
      <c r="I119" s="17">
        <v>2100</v>
      </c>
      <c r="J119" s="17">
        <v>25284228</v>
      </c>
      <c r="K119" s="17">
        <v>25286328</v>
      </c>
      <c r="L119" s="18">
        <v>6423960.5499999998</v>
      </c>
      <c r="M119" s="59"/>
      <c r="N119" s="59"/>
    </row>
    <row r="120" spans="1:23" s="26" customFormat="1" ht="18.75">
      <c r="A120" s="22" t="e">
        <f>#REF!+1</f>
        <v>#REF!</v>
      </c>
      <c r="B120" s="23" t="s">
        <v>71</v>
      </c>
      <c r="C120" s="21" t="s">
        <v>69</v>
      </c>
      <c r="D120" s="80" t="s">
        <v>70</v>
      </c>
      <c r="E120" s="53">
        <v>301112.43</v>
      </c>
      <c r="F120" s="53">
        <v>81733.95</v>
      </c>
      <c r="G120" s="24">
        <v>0</v>
      </c>
      <c r="H120" s="24">
        <v>240</v>
      </c>
      <c r="I120" s="24">
        <v>2100</v>
      </c>
      <c r="J120" s="24">
        <v>3681864</v>
      </c>
      <c r="K120" s="24">
        <v>3683964</v>
      </c>
      <c r="L120" s="25">
        <v>973931.34</v>
      </c>
      <c r="M120" s="61"/>
      <c r="N120" s="61"/>
    </row>
    <row r="121" spans="1:23" s="26" customFormat="1" ht="18.75">
      <c r="A121" s="22" t="e">
        <f>#REF!+1</f>
        <v>#REF!</v>
      </c>
      <c r="B121" s="23" t="s">
        <v>71</v>
      </c>
      <c r="C121" s="21" t="s">
        <v>72</v>
      </c>
      <c r="D121" s="80" t="s">
        <v>73</v>
      </c>
      <c r="E121" s="53">
        <v>54300</v>
      </c>
      <c r="F121" s="53">
        <v>5785.45</v>
      </c>
      <c r="G121" s="24">
        <v>12990</v>
      </c>
      <c r="H121" s="24">
        <v>1336.81</v>
      </c>
      <c r="I121" s="24">
        <v>0</v>
      </c>
      <c r="J121" s="24">
        <v>1624539</v>
      </c>
      <c r="K121" s="24">
        <v>1624539</v>
      </c>
      <c r="L121" s="25">
        <v>421674.63</v>
      </c>
      <c r="M121" s="61"/>
      <c r="N121" s="61"/>
    </row>
    <row r="122" spans="1:23" s="26" customFormat="1" ht="37.5">
      <c r="A122" s="22" t="e">
        <f>#REF!+1</f>
        <v>#REF!</v>
      </c>
      <c r="B122" s="23" t="s">
        <v>76</v>
      </c>
      <c r="C122" s="21" t="s">
        <v>74</v>
      </c>
      <c r="D122" s="80" t="s">
        <v>75</v>
      </c>
      <c r="E122" s="53">
        <v>391870</v>
      </c>
      <c r="F122" s="53">
        <v>282236.46000000002</v>
      </c>
      <c r="G122" s="24">
        <v>12999</v>
      </c>
      <c r="H122" s="24">
        <v>84201.26</v>
      </c>
      <c r="I122" s="24">
        <v>0</v>
      </c>
      <c r="J122" s="24">
        <v>7273817</v>
      </c>
      <c r="K122" s="24">
        <v>7273817</v>
      </c>
      <c r="L122" s="25">
        <v>1887265.77</v>
      </c>
      <c r="M122" s="61"/>
      <c r="N122" s="61"/>
    </row>
    <row r="123" spans="1:23" s="20" customFormat="1" ht="18.75">
      <c r="A123" s="14" t="e">
        <f>#REF!+1</f>
        <v>#REF!</v>
      </c>
      <c r="B123" s="15"/>
      <c r="C123" s="16" t="s">
        <v>79</v>
      </c>
      <c r="D123" s="75" t="s">
        <v>80</v>
      </c>
      <c r="E123" s="52">
        <f>E124+E125+E126</f>
        <v>3886380</v>
      </c>
      <c r="F123" s="52">
        <f>F124+F125+F126</f>
        <v>89944.09</v>
      </c>
      <c r="G123" s="17">
        <v>0</v>
      </c>
      <c r="H123" s="17">
        <v>289248.45</v>
      </c>
      <c r="I123" s="17">
        <v>87604.14</v>
      </c>
      <c r="J123" s="17">
        <v>10773998</v>
      </c>
      <c r="K123" s="17">
        <v>10895497.92</v>
      </c>
      <c r="L123" s="18">
        <v>2706139.43</v>
      </c>
      <c r="M123" s="61"/>
      <c r="N123" s="61"/>
      <c r="O123" s="26"/>
      <c r="P123" s="26"/>
      <c r="Q123" s="26"/>
      <c r="R123" s="26"/>
      <c r="S123" s="26"/>
      <c r="T123" s="26"/>
      <c r="U123" s="26"/>
      <c r="V123" s="26"/>
      <c r="W123" s="26"/>
    </row>
    <row r="124" spans="1:23" s="26" customFormat="1" ht="37.5">
      <c r="A124" s="22" t="e">
        <f>#REF!+1</f>
        <v>#REF!</v>
      </c>
      <c r="B124" s="23" t="s">
        <v>81</v>
      </c>
      <c r="C124" s="21" t="s">
        <v>88</v>
      </c>
      <c r="D124" s="81" t="s">
        <v>126</v>
      </c>
      <c r="E124" s="53">
        <v>1757860</v>
      </c>
      <c r="F124" s="53">
        <v>32743</v>
      </c>
      <c r="G124" s="24">
        <v>0</v>
      </c>
      <c r="H124" s="24">
        <v>12917.77</v>
      </c>
      <c r="I124" s="24">
        <v>1540</v>
      </c>
      <c r="J124" s="24">
        <v>3945117</v>
      </c>
      <c r="K124" s="24">
        <v>3956055</v>
      </c>
      <c r="L124" s="25">
        <v>927961</v>
      </c>
      <c r="M124" s="61"/>
      <c r="N124" s="61"/>
    </row>
    <row r="125" spans="1:23" s="26" customFormat="1" ht="19.5" customHeight="1">
      <c r="A125" s="22" t="e">
        <f>#REF!+1</f>
        <v>#REF!</v>
      </c>
      <c r="B125" s="23"/>
      <c r="C125" s="21" t="s">
        <v>90</v>
      </c>
      <c r="D125" s="81" t="s">
        <v>91</v>
      </c>
      <c r="E125" s="53">
        <v>728520</v>
      </c>
      <c r="F125" s="53">
        <v>57201.09</v>
      </c>
      <c r="G125" s="24">
        <v>0</v>
      </c>
      <c r="H125" s="24">
        <v>276330.68</v>
      </c>
      <c r="I125" s="24">
        <v>86064.14</v>
      </c>
      <c r="J125" s="24">
        <v>6722428</v>
      </c>
      <c r="K125" s="24">
        <v>6832989.9199999999</v>
      </c>
      <c r="L125" s="25">
        <v>1766091.15</v>
      </c>
      <c r="M125" s="61"/>
      <c r="N125" s="61"/>
    </row>
    <row r="126" spans="1:23" s="26" customFormat="1" ht="41.25" customHeight="1">
      <c r="A126" s="22"/>
      <c r="B126" s="23"/>
      <c r="C126" s="108" t="s">
        <v>242</v>
      </c>
      <c r="D126" s="109" t="s">
        <v>243</v>
      </c>
      <c r="E126" s="110">
        <v>1400000</v>
      </c>
      <c r="F126" s="110">
        <v>0</v>
      </c>
      <c r="G126" s="24"/>
      <c r="H126" s="24"/>
      <c r="I126" s="24"/>
      <c r="J126" s="24"/>
      <c r="K126" s="24"/>
      <c r="L126" s="25"/>
      <c r="M126" s="61"/>
      <c r="N126" s="61"/>
    </row>
    <row r="127" spans="1:23" s="20" customFormat="1" ht="18.75">
      <c r="A127" s="14" t="e">
        <f>#REF!+1</f>
        <v>#REF!</v>
      </c>
      <c r="B127" s="15"/>
      <c r="C127" s="105" t="s">
        <v>94</v>
      </c>
      <c r="D127" s="106" t="s">
        <v>211</v>
      </c>
      <c r="E127" s="107">
        <f>E128+E129</f>
        <v>12119013</v>
      </c>
      <c r="F127" s="107">
        <f>F128+F129</f>
        <v>0</v>
      </c>
      <c r="G127" s="17">
        <v>15425</v>
      </c>
      <c r="H127" s="17">
        <v>0</v>
      </c>
      <c r="I127" s="17">
        <v>0</v>
      </c>
      <c r="J127" s="17">
        <v>40406681</v>
      </c>
      <c r="K127" s="17">
        <v>40406681</v>
      </c>
      <c r="L127" s="18">
        <v>5522723.3899999997</v>
      </c>
      <c r="M127" s="61"/>
      <c r="N127" s="61"/>
      <c r="O127" s="26"/>
      <c r="P127" s="26"/>
      <c r="Q127" s="26"/>
      <c r="R127" s="26"/>
      <c r="S127" s="26"/>
      <c r="T127" s="26"/>
      <c r="U127" s="26"/>
      <c r="V127" s="26"/>
      <c r="W127" s="26"/>
    </row>
    <row r="128" spans="1:23" s="26" customFormat="1" ht="18.75">
      <c r="A128" s="22"/>
      <c r="B128" s="44"/>
      <c r="C128" s="47" t="s">
        <v>98</v>
      </c>
      <c r="D128" s="89" t="s">
        <v>99</v>
      </c>
      <c r="E128" s="57">
        <v>1100000</v>
      </c>
      <c r="F128" s="57">
        <v>0</v>
      </c>
      <c r="G128" s="45"/>
      <c r="H128" s="24"/>
      <c r="I128" s="24"/>
      <c r="J128" s="24"/>
      <c r="K128" s="24"/>
      <c r="L128" s="25"/>
      <c r="M128" s="61"/>
      <c r="N128" s="61"/>
    </row>
    <row r="129" spans="1:14" s="26" customFormat="1" ht="37.5">
      <c r="A129" s="22"/>
      <c r="B129" s="44"/>
      <c r="C129" s="47" t="s">
        <v>244</v>
      </c>
      <c r="D129" s="89" t="s">
        <v>245</v>
      </c>
      <c r="E129" s="57">
        <v>11019013</v>
      </c>
      <c r="F129" s="57">
        <v>0</v>
      </c>
      <c r="G129" s="45"/>
      <c r="H129" s="24"/>
      <c r="I129" s="24"/>
      <c r="J129" s="24"/>
      <c r="K129" s="24"/>
      <c r="L129" s="25"/>
      <c r="M129" s="61"/>
      <c r="N129" s="61"/>
    </row>
    <row r="130" spans="1:14" s="20" customFormat="1" ht="21.75" customHeight="1">
      <c r="A130" s="14"/>
      <c r="B130" s="49"/>
      <c r="C130" s="51" t="s">
        <v>209</v>
      </c>
      <c r="D130" s="91" t="s">
        <v>210</v>
      </c>
      <c r="E130" s="67">
        <f>E131+E133+E141+E144</f>
        <v>105632996</v>
      </c>
      <c r="F130" s="67">
        <f>F131+F133+F141+F144</f>
        <v>2220364.79</v>
      </c>
      <c r="G130" s="50"/>
      <c r="H130" s="17"/>
      <c r="I130" s="17"/>
      <c r="J130" s="17"/>
      <c r="K130" s="17"/>
      <c r="L130" s="18"/>
      <c r="M130" s="59"/>
      <c r="N130" s="59"/>
    </row>
    <row r="131" spans="1:14" s="26" customFormat="1" ht="18.75" hidden="1">
      <c r="A131" s="22"/>
      <c r="B131" s="44"/>
      <c r="C131" s="47" t="s">
        <v>100</v>
      </c>
      <c r="D131" s="89" t="s">
        <v>101</v>
      </c>
      <c r="E131" s="57">
        <f>E132</f>
        <v>0</v>
      </c>
      <c r="F131" s="57">
        <f>F132</f>
        <v>0</v>
      </c>
      <c r="G131" s="45"/>
      <c r="H131" s="24"/>
      <c r="I131" s="24"/>
      <c r="J131" s="24"/>
      <c r="K131" s="24"/>
      <c r="L131" s="25"/>
      <c r="M131" s="61"/>
      <c r="N131" s="61"/>
    </row>
    <row r="132" spans="1:14" s="26" customFormat="1" ht="18.75" hidden="1">
      <c r="A132" s="22"/>
      <c r="B132" s="44"/>
      <c r="C132" s="47" t="s">
        <v>103</v>
      </c>
      <c r="D132" s="89" t="s">
        <v>199</v>
      </c>
      <c r="E132" s="57">
        <v>0</v>
      </c>
      <c r="F132" s="57">
        <v>0</v>
      </c>
      <c r="G132" s="45"/>
      <c r="H132" s="24"/>
      <c r="I132" s="24"/>
      <c r="J132" s="24"/>
      <c r="K132" s="24"/>
      <c r="L132" s="25"/>
      <c r="M132" s="61"/>
      <c r="N132" s="61"/>
    </row>
    <row r="133" spans="1:14" s="26" customFormat="1" ht="18.75">
      <c r="A133" s="22"/>
      <c r="B133" s="23"/>
      <c r="C133" s="68" t="s">
        <v>105</v>
      </c>
      <c r="D133" s="97" t="s">
        <v>106</v>
      </c>
      <c r="E133" s="98">
        <f>SUM(E134:E140)</f>
        <v>46320380</v>
      </c>
      <c r="F133" s="98">
        <f>SUM(F134:F140)</f>
        <v>2190158.19</v>
      </c>
      <c r="G133" s="24"/>
      <c r="H133" s="24"/>
      <c r="I133" s="24"/>
      <c r="J133" s="24"/>
      <c r="K133" s="24"/>
      <c r="L133" s="25"/>
      <c r="M133" s="61"/>
      <c r="N133" s="61"/>
    </row>
    <row r="134" spans="1:14" s="26" customFormat="1" ht="37.5">
      <c r="A134" s="22"/>
      <c r="B134" s="23"/>
      <c r="C134" s="28" t="s">
        <v>127</v>
      </c>
      <c r="D134" s="99" t="s">
        <v>128</v>
      </c>
      <c r="E134" s="53"/>
      <c r="F134" s="57">
        <v>0</v>
      </c>
      <c r="G134" s="24"/>
      <c r="H134" s="24"/>
      <c r="I134" s="24"/>
      <c r="J134" s="24"/>
      <c r="K134" s="24"/>
      <c r="L134" s="25"/>
      <c r="M134" s="61"/>
      <c r="N134" s="61"/>
    </row>
    <row r="135" spans="1:14" s="26" customFormat="1" ht="18.75">
      <c r="A135" s="22"/>
      <c r="B135" s="23"/>
      <c r="C135" s="43" t="s">
        <v>150</v>
      </c>
      <c r="D135" s="100" t="s">
        <v>151</v>
      </c>
      <c r="E135" s="98"/>
      <c r="F135" s="57">
        <v>0</v>
      </c>
      <c r="G135" s="24"/>
      <c r="H135" s="24"/>
      <c r="I135" s="24"/>
      <c r="J135" s="24"/>
      <c r="K135" s="24"/>
      <c r="L135" s="25"/>
      <c r="M135" s="61"/>
      <c r="N135" s="61"/>
    </row>
    <row r="136" spans="1:14" s="26" customFormat="1" ht="18.75" hidden="1">
      <c r="A136" s="22" t="e">
        <f>#REF!+1</f>
        <v>#REF!</v>
      </c>
      <c r="B136" s="23" t="s">
        <v>102</v>
      </c>
      <c r="C136" s="48" t="s">
        <v>129</v>
      </c>
      <c r="D136" s="101" t="s">
        <v>200</v>
      </c>
      <c r="E136" s="56"/>
      <c r="F136" s="57">
        <v>0</v>
      </c>
      <c r="G136" s="24">
        <v>0</v>
      </c>
      <c r="H136" s="24">
        <v>0</v>
      </c>
      <c r="I136" s="24">
        <v>0</v>
      </c>
      <c r="J136" s="24">
        <v>80000</v>
      </c>
      <c r="K136" s="24">
        <v>80000</v>
      </c>
      <c r="L136" s="25">
        <v>0</v>
      </c>
      <c r="M136" s="61"/>
      <c r="N136" s="61"/>
    </row>
    <row r="137" spans="1:14" s="26" customFormat="1" ht="18.75">
      <c r="A137" s="22"/>
      <c r="B137" s="44"/>
      <c r="C137" s="47" t="s">
        <v>172</v>
      </c>
      <c r="D137" s="92" t="s">
        <v>173</v>
      </c>
      <c r="E137" s="57">
        <f>10520380+13300000</f>
        <v>23820380</v>
      </c>
      <c r="F137" s="57">
        <v>2190158.19</v>
      </c>
      <c r="G137" s="45"/>
      <c r="H137" s="24"/>
      <c r="I137" s="24"/>
      <c r="J137" s="24"/>
      <c r="K137" s="24"/>
      <c r="L137" s="25"/>
      <c r="M137" s="61"/>
      <c r="N137" s="61"/>
    </row>
    <row r="138" spans="1:14" s="30" customFormat="1" ht="37.5" hidden="1">
      <c r="A138" s="29" t="e">
        <f>#REF!+1</f>
        <v>#REF!</v>
      </c>
      <c r="B138" s="23"/>
      <c r="C138" s="46" t="s">
        <v>152</v>
      </c>
      <c r="D138" s="102" t="s">
        <v>153</v>
      </c>
      <c r="E138" s="103"/>
      <c r="F138" s="57">
        <v>0</v>
      </c>
      <c r="G138" s="24"/>
      <c r="H138" s="24"/>
      <c r="I138" s="24"/>
      <c r="J138" s="24"/>
      <c r="K138" s="24"/>
      <c r="L138" s="25"/>
      <c r="M138" s="64"/>
      <c r="N138" s="64"/>
    </row>
    <row r="139" spans="1:14" s="30" customFormat="1" ht="42" customHeight="1">
      <c r="A139" s="29"/>
      <c r="B139" s="44"/>
      <c r="C139" s="47" t="s">
        <v>165</v>
      </c>
      <c r="D139" s="92" t="s">
        <v>166</v>
      </c>
      <c r="E139" s="57">
        <v>1200000</v>
      </c>
      <c r="F139" s="57">
        <v>0</v>
      </c>
      <c r="G139" s="45"/>
      <c r="H139" s="24"/>
      <c r="I139" s="24"/>
      <c r="J139" s="24"/>
      <c r="K139" s="24"/>
      <c r="L139" s="25"/>
      <c r="M139" s="64"/>
      <c r="N139" s="64"/>
    </row>
    <row r="140" spans="1:14" s="30" customFormat="1" ht="42" customHeight="1">
      <c r="A140" s="29"/>
      <c r="B140" s="44"/>
      <c r="C140" s="47" t="s">
        <v>201</v>
      </c>
      <c r="D140" s="92" t="s">
        <v>202</v>
      </c>
      <c r="E140" s="57">
        <v>21300000</v>
      </c>
      <c r="F140" s="57">
        <v>0</v>
      </c>
      <c r="G140" s="45"/>
      <c r="H140" s="24"/>
      <c r="I140" s="24"/>
      <c r="J140" s="24"/>
      <c r="K140" s="24"/>
      <c r="L140" s="25"/>
      <c r="M140" s="64"/>
      <c r="N140" s="64"/>
    </row>
    <row r="141" spans="1:14" s="20" customFormat="1" ht="37.5">
      <c r="A141" s="14" t="e">
        <f>#REF!+1</f>
        <v>#REF!</v>
      </c>
      <c r="B141" s="49"/>
      <c r="C141" s="47" t="s">
        <v>107</v>
      </c>
      <c r="D141" s="92" t="s">
        <v>108</v>
      </c>
      <c r="E141" s="57">
        <f>E142+E143</f>
        <v>16411346</v>
      </c>
      <c r="F141" s="57">
        <f>F142+F143</f>
        <v>0</v>
      </c>
      <c r="G141" s="50"/>
      <c r="H141" s="17"/>
      <c r="I141" s="17"/>
      <c r="J141" s="17"/>
      <c r="K141" s="17"/>
      <c r="L141" s="18"/>
      <c r="M141" s="59"/>
      <c r="N141" s="59"/>
    </row>
    <row r="142" spans="1:14" s="30" customFormat="1" ht="30" hidden="1" customHeight="1">
      <c r="A142" s="29" t="e">
        <f>#REF!+1</f>
        <v>#REF!</v>
      </c>
      <c r="B142" s="23" t="s">
        <v>130</v>
      </c>
      <c r="C142" s="21" t="s">
        <v>203</v>
      </c>
      <c r="D142" s="76" t="s">
        <v>204</v>
      </c>
      <c r="E142" s="53"/>
      <c r="F142" s="57">
        <v>0</v>
      </c>
      <c r="G142" s="24"/>
      <c r="H142" s="24"/>
      <c r="I142" s="24"/>
      <c r="J142" s="24"/>
      <c r="K142" s="24"/>
      <c r="L142" s="25"/>
      <c r="M142" s="64"/>
      <c r="N142" s="64"/>
    </row>
    <row r="143" spans="1:14" s="30" customFormat="1" ht="51.75" customHeight="1">
      <c r="A143" s="29"/>
      <c r="B143" s="23"/>
      <c r="C143" s="21" t="s">
        <v>109</v>
      </c>
      <c r="D143" s="76" t="s">
        <v>110</v>
      </c>
      <c r="E143" s="53">
        <v>16411346</v>
      </c>
      <c r="F143" s="57">
        <v>0</v>
      </c>
      <c r="G143" s="24"/>
      <c r="H143" s="24"/>
      <c r="I143" s="24"/>
      <c r="J143" s="24"/>
      <c r="K143" s="24"/>
      <c r="L143" s="25"/>
      <c r="M143" s="64"/>
      <c r="N143" s="64"/>
    </row>
    <row r="144" spans="1:14" s="20" customFormat="1" ht="37.5">
      <c r="A144" s="14" t="e">
        <f>#REF!+1</f>
        <v>#REF!</v>
      </c>
      <c r="B144" s="15"/>
      <c r="C144" s="16" t="s">
        <v>112</v>
      </c>
      <c r="D144" s="78" t="s">
        <v>113</v>
      </c>
      <c r="E144" s="53">
        <f>E146+E147+E148+E149+E150</f>
        <v>42901270</v>
      </c>
      <c r="F144" s="53">
        <f>F146+F147+F148+F149+F150</f>
        <v>30206.6</v>
      </c>
      <c r="G144" s="17"/>
      <c r="H144" s="17"/>
      <c r="I144" s="17"/>
      <c r="J144" s="17"/>
      <c r="K144" s="17"/>
      <c r="L144" s="18"/>
      <c r="M144" s="59"/>
      <c r="N144" s="59"/>
    </row>
    <row r="145" spans="1:14" s="26" customFormat="1" ht="83.25" hidden="1" customHeight="1">
      <c r="A145" s="22"/>
      <c r="B145" s="23"/>
      <c r="C145" s="21" t="s">
        <v>174</v>
      </c>
      <c r="D145" s="76" t="s">
        <v>175</v>
      </c>
      <c r="E145" s="53"/>
      <c r="F145" s="53"/>
      <c r="G145" s="24"/>
      <c r="H145" s="24"/>
      <c r="I145" s="24"/>
      <c r="J145" s="24"/>
      <c r="K145" s="24"/>
      <c r="L145" s="25"/>
      <c r="M145" s="61"/>
      <c r="N145" s="61"/>
    </row>
    <row r="146" spans="1:14" s="26" customFormat="1" ht="46.5" customHeight="1">
      <c r="A146" s="22"/>
      <c r="B146" s="23"/>
      <c r="C146" s="21" t="s">
        <v>188</v>
      </c>
      <c r="D146" s="76" t="s">
        <v>189</v>
      </c>
      <c r="E146" s="53">
        <v>70000</v>
      </c>
      <c r="F146" s="57">
        <v>0</v>
      </c>
      <c r="G146" s="24"/>
      <c r="H146" s="24"/>
      <c r="I146" s="24"/>
      <c r="J146" s="24"/>
      <c r="K146" s="24"/>
      <c r="L146" s="25"/>
      <c r="M146" s="61"/>
      <c r="N146" s="61"/>
    </row>
    <row r="147" spans="1:14" s="26" customFormat="1" ht="61.5" customHeight="1">
      <c r="A147" s="22"/>
      <c r="B147" s="23"/>
      <c r="C147" s="21" t="s">
        <v>174</v>
      </c>
      <c r="D147" s="76" t="s">
        <v>175</v>
      </c>
      <c r="E147" s="53">
        <v>50000</v>
      </c>
      <c r="F147" s="57">
        <v>0</v>
      </c>
      <c r="G147" s="24"/>
      <c r="H147" s="24"/>
      <c r="I147" s="24"/>
      <c r="J147" s="24"/>
      <c r="K147" s="24"/>
      <c r="L147" s="25"/>
      <c r="M147" s="61"/>
      <c r="N147" s="61"/>
    </row>
    <row r="148" spans="1:14" s="30" customFormat="1" ht="28.5" customHeight="1">
      <c r="A148" s="29" t="e">
        <f>#REF!+1</f>
        <v>#REF!</v>
      </c>
      <c r="B148" s="23" t="s">
        <v>131</v>
      </c>
      <c r="C148" s="21" t="s">
        <v>132</v>
      </c>
      <c r="D148" s="76" t="s">
        <v>212</v>
      </c>
      <c r="E148" s="53">
        <v>39449990</v>
      </c>
      <c r="F148" s="53">
        <v>0</v>
      </c>
      <c r="G148" s="24"/>
      <c r="H148" s="24"/>
      <c r="I148" s="24"/>
      <c r="J148" s="24"/>
      <c r="K148" s="24"/>
      <c r="L148" s="25"/>
      <c r="M148" s="64"/>
      <c r="N148" s="64"/>
    </row>
    <row r="149" spans="1:14" s="30" customFormat="1" ht="131.25">
      <c r="A149" s="29" t="e">
        <f>#REF!+1</f>
        <v>#REF!</v>
      </c>
      <c r="B149" s="23" t="s">
        <v>131</v>
      </c>
      <c r="C149" s="21" t="s">
        <v>133</v>
      </c>
      <c r="D149" s="104" t="s">
        <v>134</v>
      </c>
      <c r="E149" s="53">
        <f>300000+2989280</f>
        <v>3289280</v>
      </c>
      <c r="F149" s="57">
        <v>30206.6</v>
      </c>
      <c r="G149" s="24">
        <v>0</v>
      </c>
      <c r="H149" s="24">
        <v>0</v>
      </c>
      <c r="I149" s="24">
        <v>0</v>
      </c>
      <c r="J149" s="24">
        <v>519465</v>
      </c>
      <c r="K149" s="24">
        <v>519465</v>
      </c>
      <c r="L149" s="25">
        <v>116350.17</v>
      </c>
      <c r="M149" s="64"/>
      <c r="N149" s="64"/>
    </row>
    <row r="150" spans="1:14" s="30" customFormat="1" ht="18.75">
      <c r="A150" s="29"/>
      <c r="B150" s="23"/>
      <c r="C150" s="21" t="s">
        <v>246</v>
      </c>
      <c r="D150" s="104" t="s">
        <v>247</v>
      </c>
      <c r="E150" s="53">
        <v>42000</v>
      </c>
      <c r="F150" s="111">
        <v>0</v>
      </c>
      <c r="G150" s="24"/>
      <c r="H150" s="24"/>
      <c r="I150" s="24"/>
      <c r="J150" s="24"/>
      <c r="K150" s="24"/>
      <c r="L150" s="25"/>
      <c r="M150" s="64"/>
      <c r="N150" s="64"/>
    </row>
    <row r="151" spans="1:14" s="20" customFormat="1" ht="18.75">
      <c r="A151" s="14"/>
      <c r="B151" s="15"/>
      <c r="C151" s="16" t="s">
        <v>205</v>
      </c>
      <c r="D151" s="79" t="s">
        <v>206</v>
      </c>
      <c r="E151" s="52">
        <f>E152+E153+E154</f>
        <v>8683854</v>
      </c>
      <c r="F151" s="52">
        <f>F152+F153+F154</f>
        <v>0</v>
      </c>
      <c r="G151" s="17"/>
      <c r="H151" s="17"/>
      <c r="I151" s="17"/>
      <c r="J151" s="17"/>
      <c r="K151" s="17"/>
      <c r="L151" s="18"/>
      <c r="M151" s="59"/>
      <c r="N151" s="59"/>
    </row>
    <row r="152" spans="1:14" s="30" customFormat="1" ht="37.5">
      <c r="A152" s="29"/>
      <c r="B152" s="23"/>
      <c r="C152" s="21" t="s">
        <v>114</v>
      </c>
      <c r="D152" s="81" t="s">
        <v>115</v>
      </c>
      <c r="E152" s="53">
        <v>4752300</v>
      </c>
      <c r="F152" s="57">
        <v>0</v>
      </c>
      <c r="G152" s="24"/>
      <c r="H152" s="24"/>
      <c r="I152" s="24"/>
      <c r="J152" s="24"/>
      <c r="K152" s="24"/>
      <c r="L152" s="25"/>
      <c r="M152" s="64"/>
      <c r="N152" s="64"/>
    </row>
    <row r="153" spans="1:14" s="30" customFormat="1" ht="18.75">
      <c r="A153" s="29"/>
      <c r="B153" s="23"/>
      <c r="C153" s="21" t="s">
        <v>117</v>
      </c>
      <c r="D153" s="81" t="s">
        <v>118</v>
      </c>
      <c r="E153" s="53">
        <v>1360000</v>
      </c>
      <c r="F153" s="53">
        <v>0</v>
      </c>
      <c r="G153" s="24"/>
      <c r="H153" s="24"/>
      <c r="I153" s="24"/>
      <c r="J153" s="24"/>
      <c r="K153" s="24"/>
      <c r="L153" s="25"/>
      <c r="M153" s="64"/>
      <c r="N153" s="64"/>
    </row>
    <row r="154" spans="1:14" s="26" customFormat="1" ht="18.75">
      <c r="A154" s="22" t="e">
        <f>#REF!+1</f>
        <v>#REF!</v>
      </c>
      <c r="B154" s="23" t="s">
        <v>135</v>
      </c>
      <c r="C154" s="21" t="s">
        <v>136</v>
      </c>
      <c r="D154" s="81" t="s">
        <v>137</v>
      </c>
      <c r="E154" s="53">
        <v>2571554</v>
      </c>
      <c r="F154" s="53">
        <v>0</v>
      </c>
      <c r="G154" s="24">
        <v>0</v>
      </c>
      <c r="H154" s="24">
        <v>0</v>
      </c>
      <c r="I154" s="24">
        <v>0</v>
      </c>
      <c r="J154" s="24">
        <v>786087.64</v>
      </c>
      <c r="K154" s="24">
        <v>786087.64</v>
      </c>
      <c r="L154" s="25">
        <v>0</v>
      </c>
      <c r="M154" s="61"/>
      <c r="N154" s="61"/>
    </row>
    <row r="155" spans="1:14" s="26" customFormat="1" ht="18.75">
      <c r="A155" s="22"/>
      <c r="B155" s="23"/>
      <c r="C155" s="16" t="s">
        <v>207</v>
      </c>
      <c r="D155" s="94" t="s">
        <v>208</v>
      </c>
      <c r="E155" s="52">
        <f>E157+E156</f>
        <v>16394240</v>
      </c>
      <c r="F155" s="96">
        <f>F157+F156</f>
        <v>2000000</v>
      </c>
      <c r="G155" s="24"/>
      <c r="H155" s="24"/>
      <c r="I155" s="24"/>
      <c r="J155" s="24"/>
      <c r="K155" s="24"/>
      <c r="L155" s="25"/>
      <c r="M155" s="61"/>
      <c r="N155" s="61"/>
    </row>
    <row r="156" spans="1:14" s="26" customFormat="1" ht="18.75">
      <c r="A156" s="22"/>
      <c r="B156" s="23"/>
      <c r="C156" s="21" t="s">
        <v>121</v>
      </c>
      <c r="D156" s="93" t="s">
        <v>217</v>
      </c>
      <c r="E156" s="60">
        <v>8595240</v>
      </c>
      <c r="F156" s="57">
        <v>0</v>
      </c>
      <c r="G156" s="45"/>
      <c r="H156" s="24"/>
      <c r="I156" s="24"/>
      <c r="J156" s="24"/>
      <c r="K156" s="24"/>
      <c r="L156" s="25"/>
      <c r="M156" s="61"/>
      <c r="N156" s="61"/>
    </row>
    <row r="157" spans="1:14" s="26" customFormat="1" ht="56.25">
      <c r="A157" s="22"/>
      <c r="B157" s="23"/>
      <c r="C157" s="21" t="s">
        <v>179</v>
      </c>
      <c r="D157" s="93" t="s">
        <v>180</v>
      </c>
      <c r="E157" s="53">
        <v>7799000</v>
      </c>
      <c r="F157" s="57">
        <v>2000000</v>
      </c>
      <c r="G157" s="24"/>
      <c r="H157" s="24"/>
      <c r="I157" s="24"/>
      <c r="J157" s="24"/>
      <c r="K157" s="24"/>
      <c r="L157" s="25"/>
      <c r="M157" s="61"/>
      <c r="N157" s="61"/>
    </row>
    <row r="158" spans="1:14" s="26" customFormat="1" ht="20.25">
      <c r="A158" s="22" t="e">
        <f>#REF!+1</f>
        <v>#REF!</v>
      </c>
      <c r="B158" s="23"/>
      <c r="C158" s="33"/>
      <c r="D158" s="34" t="s">
        <v>123</v>
      </c>
      <c r="E158" s="55">
        <f>E96+E99+E111+E115+E119+E123+E127+E130+E151+E155</f>
        <v>334843832.23000002</v>
      </c>
      <c r="F158" s="55">
        <f>F96+F99+F111+F115+F119+F123+F127+F130+F151+F155</f>
        <v>11327110.190000001</v>
      </c>
      <c r="G158" s="24">
        <v>11204020.699999999</v>
      </c>
      <c r="H158" s="24">
        <v>4927817.0199999996</v>
      </c>
      <c r="I158" s="24">
        <v>2491179.92</v>
      </c>
      <c r="J158" s="24">
        <v>841863935.37</v>
      </c>
      <c r="K158" s="24">
        <v>844018788.07000005</v>
      </c>
      <c r="L158" s="25">
        <v>269231324.81999999</v>
      </c>
      <c r="M158" s="61"/>
      <c r="N158" s="61"/>
    </row>
    <row r="159" spans="1:14" s="26" customFormat="1" ht="20.25">
      <c r="A159" s="22"/>
      <c r="B159" s="22"/>
      <c r="C159" s="39"/>
      <c r="D159" s="40" t="s">
        <v>138</v>
      </c>
      <c r="E159" s="58">
        <f>E158+E94</f>
        <v>1682260201.0799999</v>
      </c>
      <c r="F159" s="58">
        <f>F158+F94</f>
        <v>308687329.72000003</v>
      </c>
      <c r="M159" s="61"/>
      <c r="N159" s="61"/>
    </row>
    <row r="160" spans="1:14" s="26" customFormat="1" ht="18.75">
      <c r="C160" s="41"/>
      <c r="D160" s="41"/>
      <c r="E160" s="42"/>
      <c r="F160" s="41"/>
    </row>
    <row r="161" spans="3:6" s="63" customFormat="1" ht="22.5" customHeight="1">
      <c r="C161" s="114" t="s">
        <v>190</v>
      </c>
      <c r="D161" s="114"/>
      <c r="E161" s="115" t="s">
        <v>191</v>
      </c>
      <c r="F161" s="115"/>
    </row>
  </sheetData>
  <sheetProtection selectLockedCells="1" selectUnlockedCells="1"/>
  <mergeCells count="6">
    <mergeCell ref="C6:F6"/>
    <mergeCell ref="E7:F7"/>
    <mergeCell ref="C161:D161"/>
    <mergeCell ref="E161:F161"/>
    <mergeCell ref="D10:F10"/>
    <mergeCell ref="D95:F95"/>
  </mergeCells>
  <phoneticPr fontId="0" type="noConversion"/>
  <pageMargins left="1.1811023622047245" right="0.39370078740157483" top="0.39370078740157483" bottom="0.39370078740157483" header="0.51181102362204722" footer="0.51181102362204722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Z2M_2E_401</vt:lpstr>
      <vt:lpstr>Data</vt:lpstr>
      <vt:lpstr>Z2M_2E_401!Заголовки_для_печати</vt:lpstr>
      <vt:lpstr>Z2M_2E_401!Область_печати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admin</cp:lastModifiedBy>
  <cp:lastPrinted>2024-04-11T10:58:29Z</cp:lastPrinted>
  <dcterms:created xsi:type="dcterms:W3CDTF">2022-01-19T12:12:37Z</dcterms:created>
  <dcterms:modified xsi:type="dcterms:W3CDTF">2025-04-14T07:42:48Z</dcterms:modified>
</cp:coreProperties>
</file>