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350" yWindow="-210" windowWidth="12720" windowHeight="10380"/>
  </bookViews>
  <sheets>
    <sheet name="дод.1" sheetId="13" r:id="rId1"/>
  </sheets>
  <definedNames>
    <definedName name="_xlnm.Print_Titles" localSheetId="0">дод.1!$11:$13</definedName>
    <definedName name="_xlnm.Print_Area" localSheetId="0">дод.1!$A$1:$F$154</definedName>
  </definedNames>
  <calcPr calcId="125725" fullCalcOnLoad="1"/>
</workbook>
</file>

<file path=xl/calcChain.xml><?xml version="1.0" encoding="utf-8"?>
<calcChain xmlns="http://schemas.openxmlformats.org/spreadsheetml/2006/main">
  <c r="E116" i="13"/>
  <c r="D116"/>
  <c r="D109"/>
  <c r="C109"/>
  <c r="C124"/>
  <c r="D92"/>
  <c r="D85"/>
  <c r="D83"/>
  <c r="D81"/>
  <c r="D78"/>
  <c r="D77"/>
  <c r="D76"/>
  <c r="D72"/>
  <c r="D71"/>
  <c r="D70"/>
  <c r="D68"/>
  <c r="D64"/>
  <c r="D54"/>
  <c r="D46"/>
  <c r="D45"/>
  <c r="D44"/>
  <c r="D42"/>
  <c r="D41"/>
  <c r="D40"/>
  <c r="D38"/>
  <c r="D34"/>
  <c r="D33"/>
  <c r="D31"/>
  <c r="D29"/>
  <c r="D26"/>
  <c r="D23"/>
  <c r="D21"/>
  <c r="D17"/>
  <c r="C17"/>
  <c r="C117"/>
  <c r="D139"/>
  <c r="C139"/>
  <c r="C141"/>
  <c r="C142"/>
  <c r="D126"/>
  <c r="D122"/>
  <c r="E123"/>
  <c r="C123"/>
  <c r="D136"/>
  <c r="C136"/>
  <c r="D130"/>
  <c r="C138"/>
  <c r="D89"/>
  <c r="D69"/>
  <c r="D53"/>
  <c r="D39"/>
  <c r="C39"/>
  <c r="D20"/>
  <c r="C20"/>
  <c r="D19"/>
  <c r="D119"/>
  <c r="D88"/>
  <c r="C85"/>
  <c r="D75"/>
  <c r="D74"/>
  <c r="C71"/>
  <c r="C68"/>
  <c r="D55"/>
  <c r="C55"/>
  <c r="C54"/>
  <c r="C44"/>
  <c r="C29"/>
  <c r="D16"/>
  <c r="C16"/>
  <c r="D128"/>
  <c r="C128"/>
  <c r="D125"/>
  <c r="C125"/>
  <c r="F133"/>
  <c r="F134"/>
  <c r="F127"/>
  <c r="F111"/>
  <c r="F110"/>
  <c r="E106"/>
  <c r="F106"/>
  <c r="C34"/>
  <c r="D28"/>
  <c r="C28"/>
  <c r="C140"/>
  <c r="D137"/>
  <c r="E134"/>
  <c r="C130"/>
  <c r="C121"/>
  <c r="D30"/>
  <c r="C30"/>
  <c r="E94"/>
  <c r="D22"/>
  <c r="C22"/>
  <c r="C31"/>
  <c r="C133"/>
  <c r="G45"/>
  <c r="C89"/>
  <c r="C70"/>
  <c r="D66"/>
  <c r="C66"/>
  <c r="D63"/>
  <c r="C46"/>
  <c r="C33"/>
  <c r="E127"/>
  <c r="C19"/>
  <c r="G41"/>
  <c r="C38"/>
  <c r="C137"/>
  <c r="C131"/>
  <c r="E57"/>
  <c r="E56"/>
  <c r="E14"/>
  <c r="C18"/>
  <c r="C21"/>
  <c r="C115"/>
  <c r="C114"/>
  <c r="E107"/>
  <c r="C107"/>
  <c r="C76"/>
  <c r="C148"/>
  <c r="C149"/>
  <c r="C147"/>
  <c r="E145"/>
  <c r="D145"/>
  <c r="C69"/>
  <c r="C51"/>
  <c r="C40"/>
  <c r="C143"/>
  <c r="E99"/>
  <c r="C58"/>
  <c r="C129"/>
  <c r="C72"/>
  <c r="G134"/>
  <c r="C103"/>
  <c r="C99"/>
  <c r="D112"/>
  <c r="C112"/>
  <c r="E93"/>
  <c r="D94"/>
  <c r="C94"/>
  <c r="C93"/>
  <c r="C96"/>
  <c r="C120"/>
  <c r="C144"/>
  <c r="C23"/>
  <c r="C132"/>
  <c r="D82"/>
  <c r="D80"/>
  <c r="C37"/>
  <c r="C42"/>
  <c r="C43"/>
  <c r="C48"/>
  <c r="C50"/>
  <c r="C53"/>
  <c r="F86"/>
  <c r="F61"/>
  <c r="D102"/>
  <c r="C102"/>
  <c r="C146"/>
  <c r="D100"/>
  <c r="C100"/>
  <c r="C77"/>
  <c r="C26"/>
  <c r="C84"/>
  <c r="C65"/>
  <c r="D25"/>
  <c r="D24"/>
  <c r="C24"/>
  <c r="C78"/>
  <c r="D57"/>
  <c r="C57"/>
  <c r="C56"/>
  <c r="C113"/>
  <c r="E88"/>
  <c r="E86"/>
  <c r="C81"/>
  <c r="C80"/>
  <c r="C67"/>
  <c r="C91"/>
  <c r="C90"/>
  <c r="C87"/>
  <c r="C92"/>
  <c r="C101"/>
  <c r="C97"/>
  <c r="C95"/>
  <c r="C59"/>
  <c r="C60"/>
  <c r="C108"/>
  <c r="C83"/>
  <c r="C82"/>
  <c r="D47"/>
  <c r="C47"/>
  <c r="D99"/>
  <c r="D98"/>
  <c r="F103"/>
  <c r="F99"/>
  <c r="F98"/>
  <c r="F109"/>
  <c r="F150"/>
  <c r="D49"/>
  <c r="C49"/>
  <c r="C41"/>
  <c r="C126"/>
  <c r="C79"/>
  <c r="C106"/>
  <c r="C105"/>
  <c r="C104"/>
  <c r="C98"/>
  <c r="C118"/>
  <c r="C64"/>
  <c r="C63"/>
  <c r="C45"/>
  <c r="C145"/>
  <c r="E111"/>
  <c r="E110"/>
  <c r="D32"/>
  <c r="C32"/>
  <c r="C75"/>
  <c r="C74"/>
  <c r="E105"/>
  <c r="E104"/>
  <c r="E98"/>
  <c r="F105"/>
  <c r="D86"/>
  <c r="C88"/>
  <c r="D56"/>
  <c r="C25"/>
  <c r="D52"/>
  <c r="C52"/>
  <c r="G37"/>
  <c r="D36"/>
  <c r="C36"/>
  <c r="C122"/>
  <c r="D62"/>
  <c r="D15"/>
  <c r="D134"/>
  <c r="C134"/>
  <c r="F104"/>
  <c r="C119"/>
  <c r="C116"/>
  <c r="E61"/>
  <c r="C86"/>
  <c r="E109"/>
  <c r="D127"/>
  <c r="C127"/>
  <c r="D27"/>
  <c r="C27"/>
  <c r="D111"/>
  <c r="C111"/>
  <c r="D110"/>
  <c r="C73"/>
  <c r="D73"/>
  <c r="D61"/>
  <c r="C61"/>
  <c r="C62"/>
  <c r="C35"/>
  <c r="D35"/>
  <c r="D14"/>
  <c r="C15"/>
  <c r="C14"/>
  <c r="D150"/>
  <c r="E150"/>
  <c r="C150"/>
  <c r="C110"/>
</calcChain>
</file>

<file path=xl/sharedStrings.xml><?xml version="1.0" encoding="utf-8"?>
<sst xmlns="http://schemas.openxmlformats.org/spreadsheetml/2006/main" count="149" uniqueCount="146">
  <si>
    <t>Код</t>
  </si>
  <si>
    <t>Офіційні трансферти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</si>
  <si>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</si>
  <si>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</si>
  <si>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</si>
  <si>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Інші податки та збори</t>
  </si>
  <si>
    <t>Неподаткові надходження</t>
  </si>
  <si>
    <t>Доходи від власності та підприємницької діяльності</t>
  </si>
  <si>
    <t>Адміністративні збори та платежі, доходи від некомерційної господарської діяльності</t>
  </si>
  <si>
    <t>Цільові фонди</t>
  </si>
  <si>
    <t>Внутрішні податки на товари та послуги</t>
  </si>
  <si>
    <t>Загальний фонд</t>
  </si>
  <si>
    <t>Спеціальний фонд</t>
  </si>
  <si>
    <t>Власні надходження бюджетних установ</t>
  </si>
  <si>
    <t>Від органів державного управління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</si>
  <si>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</si>
  <si>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</si>
  <si>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</si>
  <si>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</si>
  <si>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</si>
  <si>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 та фінансових установ комунальної власності</t>
  </si>
  <si>
    <t>Акцизний податок з реалізації суб’єктами господарювання роздрібної торгівлі підакцизних товарів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</si>
  <si>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</si>
  <si>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об'єктів житлової нерухомості</t>
  </si>
  <si>
    <t>Податок на нерухоме майно, відмінне від земельної ділянки, сплачений фізичними особами, які є власниками об'єктів житлової нерухомості</t>
  </si>
  <si>
    <t>Податок на нерухоме майно, відмінне від земельної ділянки, сплачений  юридичними особами, які є власниками об'єктів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</si>
  <si>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</si>
  <si>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</si>
  <si>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</si>
  <si>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</si>
  <si>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</si>
  <si>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Екологічний податок</t>
  </si>
  <si>
    <t>Збір за  місця паркування транспортних засобів</t>
  </si>
  <si>
    <t>Збір за  місця паркування транспортних засобів, сплачений юридичними особами</t>
  </si>
  <si>
    <t>Туристичний збір</t>
  </si>
  <si>
    <t>Туристичний збір, сплачений юридичними особами</t>
  </si>
  <si>
    <t xml:space="preserve">Єдиний податок </t>
  </si>
  <si>
    <t>Єдиний податок  з юридичних осіб</t>
  </si>
  <si>
    <t>Єдиний податок  з фізичних осіб</t>
  </si>
  <si>
    <t>Туристичний збір, сплачений фізичними  особами</t>
  </si>
  <si>
    <t xml:space="preserve">Інші надходження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</si>
  <si>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</si>
  <si>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</si>
  <si>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</si>
  <si>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</si>
  <si>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</t>
  </si>
  <si>
    <t>Освітня субвенція з державного бюджету місцевим бюджетам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</si>
  <si>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</si>
  <si>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</si>
  <si>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Інші надходження</t>
  </si>
  <si>
    <t>Доходи від операцій з капіталом</t>
  </si>
  <si>
    <t>Додаток  1</t>
  </si>
  <si>
    <t>Кошти від продажу землі і нематеріальних активів</t>
  </si>
  <si>
    <t>Кошти від продажу землі</t>
  </si>
  <si>
    <t>Плата за надання адміністративних послуг</t>
  </si>
  <si>
    <t>Плата за надання інших адміністративних послуг</t>
  </si>
  <si>
    <t>Адміністративні штрафи та інші санкції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</si>
  <si>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</si>
  <si>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Надходження сум кредиторської та депонентської заборгованості підприємств, організацій та установ, щодо яких минув строк позовної давності</t>
  </si>
  <si>
    <t>Надходження від продажу основного капіталу</t>
  </si>
  <si>
    <t>Кошти від реалізації скарбів, майна, одержаного державою або територіальною громадоюв порядку спадкування чи дарування, безхазяйного майна, знахідок, а також валютних цінностей і грошових коштів, власники яких невідомі</t>
  </si>
  <si>
    <t xml:space="preserve"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цінностіі грошові кошти, власники яких невідомі </t>
  </si>
  <si>
    <t xml:space="preserve">Надходження коштів від Державного фонду дорогоцінних металів і дорогоцінного каміння </t>
  </si>
  <si>
    <t>Частина чистого  прибутку (доходу) комунальних унітарних підприємств та їх об'єднань, що вилучається до відповідного місцевого бюджету</t>
  </si>
  <si>
    <t>Кошти  від відчуження майна, що належить Автономній Республіці Крим та майна, що перебуває в комунальній власності</t>
  </si>
  <si>
    <t>Податок на нерухоме майно, відмінне від земельної ділянки, сплачений фізичними особами, які є власниками об'єктів нежитлової нерухомості</t>
  </si>
  <si>
    <t xml:space="preserve">Плата за розміщення тимчасово вільних коштів місцевих бюджетів </t>
  </si>
  <si>
    <t>Адміністративний збір за державну реєстрацію речових прав на нерухоме майно та їх обтяжень</t>
  </si>
  <si>
    <t>в тому числі:</t>
  </si>
  <si>
    <t>Пальне</t>
  </si>
  <si>
    <t>Субвенції з місцевих бюджетів іншим місцевим бюджетам</t>
  </si>
  <si>
    <t>Інші субвенції з місцевого бюджету</t>
  </si>
  <si>
    <t>Дотації з державного бюджету місцевим бюджетам</t>
  </si>
  <si>
    <t>Державне мито, пов`язане з видачею та оформленням закордонних паспортів (посвідок) та паспортів громадян України</t>
  </si>
  <si>
    <t>Додаткова дотація з державного бюджету місцевим бюджетам на компенсацію втрат доходів місцевих бюджетів внаслідок наданих державою податкових пільг зі сплати земельного податку суб'єктам космічної діяльності та літакобудування</t>
  </si>
  <si>
    <t>Субвенції з державного бюджету місцевим бюджетам</t>
  </si>
  <si>
    <t>Інші дотації з місцевого бюджету</t>
  </si>
  <si>
    <t>Дотації з місцевих бюджетів іншим місцевим бюджетам</t>
  </si>
  <si>
    <t>Акцизний податок з вироблених в Україні підакцизних товарів (продукції)</t>
  </si>
  <si>
    <t>Надходження від скидів забруднюючих речовин 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</si>
  <si>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</si>
  <si>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Транспортний податок з юридичних осіб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</si>
  <si>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</si>
  <si>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надання державної підтримки особам с особливими освітніми потребами за рахунок відповідної субвенції з державного бюджету</t>
  </si>
  <si>
    <t>Усього</t>
  </si>
  <si>
    <t>усього</t>
  </si>
  <si>
    <t>Усього доходів (без урахування міжбюджетних трансфертів)</t>
  </si>
  <si>
    <t>Разом доходів</t>
  </si>
  <si>
    <t>(грн)</t>
  </si>
  <si>
    <t>Субвенція з місцевого бюджету на здійснення переданих видатків у сфері освіти за рахунок коштів освітньої субвенції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</si>
  <si>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</t>
  </si>
  <si>
    <t>Рентна плата та плата за використання інших природних ресурсів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</si>
  <si>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</si>
  <si>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 xml:space="preserve"> 
Державне мито, не віднесене до інших категорій</t>
  </si>
  <si>
    <t>(код бюджету)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</si>
  <si>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</si>
  <si>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Частина чистого  прибутку (доходу) державних або комунальних унітарних підприємств та їх об'єднань, що вилучається до відповідного  бюджету, та  дивіденди (дохід), нараховані на акції (частки) господарських товариств,  у статутних капіталах яких є державна або комунальна власність</t>
  </si>
  <si>
    <t xml:space="preserve">Акцизний податок з ввезених на митну територію України підакцизних товарів (продукції) </t>
  </si>
  <si>
    <t>Надходження від орендної плати за користування майновим комплексом та іншим майном, що перебуває в комунальній власності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</si>
  <si>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</si>
  <si>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Надходження бюджетних установ від реалізації в установленому порядку майна (крім нерухомого майна)</t>
  </si>
  <si>
    <t>Базова дотація</t>
  </si>
  <si>
    <t>у тому числі бюджет розвитку</t>
  </si>
  <si>
    <t>х</t>
  </si>
  <si>
    <t>Місцеві податки та збори, що сплачуються (перераховуються) згідно з Податковим кодексом України</t>
  </si>
  <si>
    <t>Акцизний податок з реалізації суб'єктами господарювання 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</si>
  <si>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Найменування згідно з Класифікацією 
доходів бюджету</t>
  </si>
  <si>
    <t>Акцизний податок з реалізації виробниками та 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оподатковуються згідно з підпунктом 213.1.14 пункту 213.1 статті 213 Податкового кодексу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</si>
  <si>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</si>
  <si>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0458400000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</si>
  <si>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</si>
  <si>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Рентна плата за користування надрами загальнодержавного значення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</si>
  <si>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</si>
  <si>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</si>
  <si>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державного бюджету місцевим бюджетам на реалізацію проектів в рамках Програми з відновлення України</t>
  </si>
  <si>
    <t>Субвенція з місцевого бюджету на створення мережі спеціалізованих служб підтримки осіб, які постраждали від домашнього насильства та/або насильства за ознакою статі за рахунок відповідної субвенції з державного бюджету</t>
  </si>
  <si>
    <t>Податок на доходи фізичних осіб із доходів спеціалістів резидента Дія Сіті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</si>
  <si>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</si>
  <si>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</si>
  <si>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 xml:space="preserve">субвенція з бюджету Вербківської сільської територіальної громади для Центру соціальної підтримки дітей "Моя родина" ПМР  </t>
  </si>
  <si>
    <t>Доходи
бюджету Павлоградської міської територіальної громади на 2025 рік</t>
  </si>
  <si>
    <t>субвенція з обласного бюджету бюджетам територіальних громад на виконання доручень виборців депутатами обласної ради у 2025 році</t>
  </si>
  <si>
    <t>Штрафні санкції, що застосовуються відповідно до Закону України "Про державне регулювання виробництва і обігу спирту етилового, спиртових дистиляторів, біоетанолу, алкогольних напоїв, тютюнових виробів, тютюнової сировини, рідин, що використовуються в електронних сигаретах, та пального "</t>
  </si>
  <si>
    <t>Адміністративний збір,  що справляється відповідно до Закону України "Про державну реєстрацію юридичних осіб, фізичних осіб - підприємців та громадських формувань"</t>
  </si>
  <si>
    <t>Надходження від орендної плати за користування єдиним майновим комплексом та іншим державним майном</t>
  </si>
  <si>
    <t xml:space="preserve">Субвенція з державного бюджету місцевим бюджетам на надання державної підтримки особам з особливими освітніми потребами 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</si>
  <si>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</si>
  <si>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</si>
  <si>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 xml:space="preserve">субвенція з бюджету Білоцерківської міської територіальної громади для КНП "Павлоградська лікарня інтенсивного лікування" ПМР  на здійснення заходів, пов'язаних з покращенням якості надання хірургічної допомоги в прифронтовому регіоні 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</si>
  <si>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</si>
  <si>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Субвенція з місцевого бюджету на співфінансування інвестиційних проектів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</si>
  <si>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</t>
  </si>
  <si>
    <t>Кошти, отримані від переможця процедури закупівлі / спрощеної закупівлі під час укладення договору про закупівлю як забезпечення виконання такого договору, які не підлягають поверненню учаснику</t>
  </si>
  <si>
    <t xml:space="preserve">від  </t>
  </si>
  <si>
    <t xml:space="preserve">№  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</si>
  <si>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</si>
  <si>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"Про державну реєстрацію юридичних осіб-підприємців та громадських формувань", а також плата за надання  інших платних послуг, пов'язаних з такою державною реєстрацією </t>
  </si>
  <si>
    <t>субвенція з бюджету Троїцької сільської територіальної громади на придбання антирабічної вакцини та імуноглобуліну для проведення вакцінації мешканців Троїцької сільської територіальної громади</t>
  </si>
  <si>
    <t xml:space="preserve">субвенція з бюджету Юріївської селещної територіальної громади для Центру соціальної підтримки дітей "Моя родина" ПМР 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</si>
  <si>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</si>
  <si>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бюджету Троїцької сільської територіальної громади для КНП "Павлоградська лікарня інтенсивного лікування"ПМР на оновлення матеріально - технічної бази (придбання тримача ноги для артросконічних операцій)</t>
  </si>
  <si>
    <t xml:space="preserve">Субвенція з державного бюджету місцевим бюджетам на
забезпечення харчуванням учнів  закладів загальної середньої освіти
</t>
  </si>
  <si>
    <t>Субвенція з державного бюджету місцевим бюджетам на реалізацію проєктів в рамках Програми відновлення України ІІІ</t>
  </si>
  <si>
    <t>до рішення виконавчого комітету</t>
  </si>
  <si>
    <t>Начальник фінансового управління</t>
  </si>
  <si>
    <t>Марина ПОЛЬСЬКА</t>
  </si>
</sst>
</file>

<file path=xl/styles.xml><?xml version="1.0" encoding="utf-8"?>
<styleSheet xmlns="http://schemas.openxmlformats.org/spreadsheetml/2006/main">
  <numFmts count="1">
    <numFmt numFmtId="208" formatCode="#,##0.0"/>
  </numFmts>
  <fonts count="38">
    <font>
      <sz val="10"/>
      <name val="Times New Roman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Arial"/>
      <family val="2"/>
      <charset val="204"/>
    </font>
    <font>
      <b/>
      <sz val="20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9" fillId="0" borderId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8" borderId="0" applyNumberFormat="0" applyBorder="0" applyAlignment="0" applyProtection="0"/>
    <xf numFmtId="0" fontId="5" fillId="7" borderId="1" applyNumberFormat="0" applyAlignment="0" applyProtection="0"/>
    <xf numFmtId="0" fontId="6" fillId="22" borderId="2" applyNumberFormat="0" applyAlignment="0" applyProtection="0"/>
    <xf numFmtId="0" fontId="13" fillId="22" borderId="1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>
      <alignment vertical="top"/>
    </xf>
    <xf numFmtId="0" fontId="10" fillId="0" borderId="3" applyNumberFormat="0" applyFill="0" applyAlignment="0" applyProtection="0"/>
    <xf numFmtId="0" fontId="8" fillId="23" borderId="4" applyNumberFormat="0" applyAlignment="0" applyProtection="0"/>
    <xf numFmtId="0" fontId="14" fillId="0" borderId="0" applyNumberFormat="0" applyFill="0" applyBorder="0" applyAlignment="0" applyProtection="0"/>
    <xf numFmtId="0" fontId="15" fillId="13" borderId="0" applyNumberFormat="0" applyBorder="0" applyAlignment="0" applyProtection="0"/>
    <xf numFmtId="0" fontId="19" fillId="0" borderId="0"/>
    <xf numFmtId="0" fontId="4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12" fillId="10" borderId="5" applyNumberFormat="0" applyFont="0" applyAlignment="0" applyProtection="0"/>
    <xf numFmtId="0" fontId="16" fillId="0" borderId="6" applyNumberFormat="0" applyFill="0" applyAlignment="0" applyProtection="0"/>
    <xf numFmtId="0" fontId="18" fillId="0" borderId="0"/>
    <xf numFmtId="0" fontId="7" fillId="0" borderId="0" applyNumberFormat="0" applyFill="0" applyBorder="0" applyAlignment="0" applyProtection="0"/>
    <xf numFmtId="0" fontId="3" fillId="4" borderId="0" applyNumberFormat="0" applyBorder="0" applyAlignment="0" applyProtection="0"/>
  </cellStyleXfs>
  <cellXfs count="97">
    <xf numFmtId="0" fontId="0" fillId="0" borderId="0" xfId="0"/>
    <xf numFmtId="0" fontId="24" fillId="0" borderId="0" xfId="0" applyNumberFormat="1" applyFont="1" applyFill="1" applyAlignment="1" applyProtection="1"/>
    <xf numFmtId="0" fontId="24" fillId="0" borderId="0" xfId="0" applyFont="1" applyFill="1"/>
    <xf numFmtId="0" fontId="24" fillId="0" borderId="0" xfId="0" applyNumberFormat="1" applyFont="1" applyFill="1" applyBorder="1" applyAlignment="1" applyProtection="1"/>
    <xf numFmtId="0" fontId="25" fillId="0" borderId="0" xfId="0" applyNumberFormat="1" applyFont="1" applyFill="1" applyAlignment="1" applyProtection="1"/>
    <xf numFmtId="0" fontId="25" fillId="0" borderId="0" xfId="0" applyFont="1" applyFill="1"/>
    <xf numFmtId="0" fontId="27" fillId="0" borderId="0" xfId="0" applyNumberFormat="1" applyFont="1" applyFill="1" applyAlignment="1" applyProtection="1"/>
    <xf numFmtId="0" fontId="24" fillId="0" borderId="0" xfId="0" applyNumberFormat="1" applyFont="1" applyFill="1" applyAlignment="1" applyProtection="1">
      <alignment vertical="top"/>
    </xf>
    <xf numFmtId="0" fontId="24" fillId="0" borderId="0" xfId="0" applyFont="1" applyFill="1" applyAlignment="1">
      <alignment vertical="top"/>
    </xf>
    <xf numFmtId="0" fontId="29" fillId="0" borderId="0" xfId="0" applyNumberFormat="1" applyFont="1" applyFill="1" applyAlignment="1" applyProtection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17" fillId="0" borderId="0" xfId="0" applyNumberFormat="1" applyFont="1" applyFill="1" applyAlignment="1" applyProtection="1">
      <alignment wrapText="1"/>
    </xf>
    <xf numFmtId="0" fontId="17" fillId="0" borderId="0" xfId="0" applyFont="1" applyFill="1" applyAlignment="1">
      <alignment wrapText="1"/>
    </xf>
    <xf numFmtId="0" fontId="17" fillId="0" borderId="0" xfId="0" applyNumberFormat="1" applyFont="1" applyFill="1" applyAlignment="1" applyProtection="1">
      <alignment vertical="center" wrapText="1"/>
    </xf>
    <xf numFmtId="0" fontId="29" fillId="0" borderId="0" xfId="0" applyNumberFormat="1" applyFont="1" applyFill="1" applyAlignment="1" applyProtection="1">
      <alignment vertical="center" wrapText="1"/>
    </xf>
    <xf numFmtId="0" fontId="29" fillId="0" borderId="0" xfId="0" applyNumberFormat="1" applyFont="1" applyFill="1" applyAlignment="1" applyProtection="1">
      <alignment wrapText="1"/>
    </xf>
    <xf numFmtId="0" fontId="29" fillId="0" borderId="0" xfId="0" applyFont="1" applyFill="1" applyAlignment="1">
      <alignment wrapText="1"/>
    </xf>
    <xf numFmtId="208" fontId="29" fillId="0" borderId="0" xfId="0" applyNumberFormat="1" applyFont="1" applyFill="1" applyAlignment="1" applyProtection="1">
      <alignment wrapText="1"/>
    </xf>
    <xf numFmtId="3" fontId="29" fillId="0" borderId="0" xfId="0" applyNumberFormat="1" applyFont="1" applyFill="1" applyAlignment="1" applyProtection="1">
      <alignment wrapText="1"/>
    </xf>
    <xf numFmtId="0" fontId="29" fillId="0" borderId="0" xfId="0" applyNumberFormat="1" applyFont="1" applyFill="1" applyAlignment="1" applyProtection="1">
      <alignment horizontal="center" wrapText="1"/>
    </xf>
    <xf numFmtId="0" fontId="29" fillId="0" borderId="0" xfId="0" applyFont="1" applyFill="1" applyAlignment="1">
      <alignment horizontal="center" wrapText="1"/>
    </xf>
    <xf numFmtId="0" fontId="31" fillId="0" borderId="0" xfId="29" applyFont="1" applyAlignment="1" applyProtection="1"/>
    <xf numFmtId="0" fontId="29" fillId="0" borderId="0" xfId="0" applyFont="1"/>
    <xf numFmtId="0" fontId="17" fillId="0" borderId="0" xfId="0" applyFont="1"/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4" fillId="24" borderId="0" xfId="0" applyNumberFormat="1" applyFont="1" applyFill="1" applyBorder="1" applyAlignment="1" applyProtection="1"/>
    <xf numFmtId="0" fontId="23" fillId="24" borderId="0" xfId="0" applyNumberFormat="1" applyFont="1" applyFill="1" applyBorder="1" applyAlignment="1" applyProtection="1">
      <alignment vertical="center"/>
    </xf>
    <xf numFmtId="0" fontId="29" fillId="24" borderId="7" xfId="0" applyFont="1" applyFill="1" applyBorder="1" applyAlignment="1">
      <alignment vertical="top" wrapText="1" shrinkToFit="1"/>
    </xf>
    <xf numFmtId="0" fontId="29" fillId="24" borderId="7" xfId="0" applyNumberFormat="1" applyFont="1" applyFill="1" applyBorder="1" applyAlignment="1" applyProtection="1">
      <alignment vertical="top" wrapText="1" shrinkToFit="1"/>
    </xf>
    <xf numFmtId="0" fontId="29" fillId="24" borderId="7" xfId="0" applyFont="1" applyFill="1" applyBorder="1" applyAlignment="1">
      <alignment horizontal="left" vertical="top" wrapText="1" shrinkToFit="1"/>
    </xf>
    <xf numFmtId="0" fontId="24" fillId="24" borderId="0" xfId="0" applyNumberFormat="1" applyFont="1" applyFill="1" applyAlignment="1" applyProtection="1"/>
    <xf numFmtId="3" fontId="29" fillId="0" borderId="0" xfId="0" applyNumberFormat="1" applyFont="1" applyFill="1" applyAlignment="1" applyProtection="1">
      <alignment horizont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left" vertical="top" shrinkToFit="1"/>
    </xf>
    <xf numFmtId="0" fontId="0" fillId="0" borderId="0" xfId="0" applyAlignment="1">
      <alignment horizontal="left"/>
    </xf>
    <xf numFmtId="0" fontId="29" fillId="0" borderId="7" xfId="0" applyNumberFormat="1" applyFont="1" applyFill="1" applyBorder="1" applyAlignment="1" applyProtection="1">
      <alignment horizontal="center" vertical="center" wrapText="1"/>
    </xf>
    <xf numFmtId="0" fontId="30" fillId="0" borderId="7" xfId="0" applyNumberFormat="1" applyFont="1" applyBorder="1" applyAlignment="1">
      <alignment vertical="top" wrapText="1" shrinkToFit="1"/>
    </xf>
    <xf numFmtId="0" fontId="29" fillId="0" borderId="7" xfId="0" applyNumberFormat="1" applyFont="1" applyFill="1" applyBorder="1" applyAlignment="1" applyProtection="1">
      <alignment horizontal="center" vertical="top" wrapText="1"/>
    </xf>
    <xf numFmtId="1" fontId="29" fillId="0" borderId="7" xfId="0" applyNumberFormat="1" applyFont="1" applyFill="1" applyBorder="1" applyAlignment="1" applyProtection="1">
      <alignment horizontal="center" vertical="top" wrapText="1"/>
    </xf>
    <xf numFmtId="0" fontId="30" fillId="0" borderId="7" xfId="0" applyFont="1" applyBorder="1" applyAlignment="1">
      <alignment vertical="top" wrapText="1" shrinkToFit="1"/>
    </xf>
    <xf numFmtId="0" fontId="30" fillId="0" borderId="7" xfId="0" applyFont="1" applyBorder="1" applyAlignment="1">
      <alignment vertical="center" wrapText="1" shrinkToFit="1"/>
    </xf>
    <xf numFmtId="0" fontId="30" fillId="0" borderId="7" xfId="0" applyFont="1" applyBorder="1" applyAlignment="1">
      <alignment horizontal="left" vertical="center" wrapText="1" shrinkToFit="1"/>
    </xf>
    <xf numFmtId="0" fontId="29" fillId="24" borderId="7" xfId="0" applyNumberFormat="1" applyFont="1" applyFill="1" applyBorder="1" applyAlignment="1" applyProtection="1">
      <alignment horizontal="center" vertical="top" wrapText="1"/>
    </xf>
    <xf numFmtId="0" fontId="17" fillId="24" borderId="7" xfId="0" applyFont="1" applyFill="1" applyBorder="1" applyAlignment="1">
      <alignment horizontal="left" vertical="center" wrapText="1" shrinkToFit="1"/>
    </xf>
    <xf numFmtId="0" fontId="29" fillId="0" borderId="7" xfId="0" applyFont="1" applyFill="1" applyBorder="1" applyAlignment="1">
      <alignment horizontal="left" vertical="top" wrapText="1"/>
    </xf>
    <xf numFmtId="0" fontId="29" fillId="0" borderId="0" xfId="0" applyFont="1" applyFill="1"/>
    <xf numFmtId="0" fontId="26" fillId="0" borderId="0" xfId="0" applyFont="1" applyFill="1" applyAlignment="1">
      <alignment vertical="top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29" fillId="24" borderId="7" xfId="0" applyFont="1" applyFill="1" applyBorder="1" applyAlignment="1">
      <alignment vertical="top" wrapText="1"/>
    </xf>
    <xf numFmtId="3" fontId="29" fillId="24" borderId="7" xfId="0" applyNumberFormat="1" applyFont="1" applyFill="1" applyBorder="1" applyAlignment="1">
      <alignment horizontal="center" vertical="top" wrapText="1"/>
    </xf>
    <xf numFmtId="0" fontId="29" fillId="24" borderId="7" xfId="0" applyNumberFormat="1" applyFont="1" applyFill="1" applyBorder="1" applyAlignment="1" applyProtection="1">
      <alignment horizontal="center" vertical="center" wrapText="1"/>
    </xf>
    <xf numFmtId="0" fontId="27" fillId="24" borderId="0" xfId="0" applyNumberFormat="1" applyFont="1" applyFill="1" applyBorder="1" applyAlignment="1" applyProtection="1"/>
    <xf numFmtId="0" fontId="32" fillId="24" borderId="0" xfId="0" applyNumberFormat="1" applyFont="1" applyFill="1" applyBorder="1" applyAlignment="1" applyProtection="1">
      <alignment horizontal="center" vertical="center" wrapText="1"/>
    </xf>
    <xf numFmtId="0" fontId="32" fillId="24" borderId="0" xfId="0" applyNumberFormat="1" applyFont="1" applyFill="1" applyBorder="1" applyAlignment="1" applyProtection="1">
      <alignment horizontal="center" vertical="center"/>
    </xf>
    <xf numFmtId="0" fontId="33" fillId="24" borderId="0" xfId="0" applyNumberFormat="1" applyFont="1" applyFill="1" applyBorder="1" applyAlignment="1" applyProtection="1">
      <alignment horizontal="right" vertical="center"/>
    </xf>
    <xf numFmtId="0" fontId="1" fillId="24" borderId="7" xfId="0" applyNumberFormat="1" applyFont="1" applyFill="1" applyBorder="1" applyAlignment="1" applyProtection="1">
      <alignment horizontal="center" vertical="center" wrapText="1"/>
    </xf>
    <xf numFmtId="3" fontId="29" fillId="24" borderId="7" xfId="0" applyNumberFormat="1" applyFont="1" applyFill="1" applyBorder="1" applyAlignment="1" applyProtection="1">
      <alignment horizontal="center" vertical="top" wrapText="1"/>
    </xf>
    <xf numFmtId="3" fontId="30" fillId="24" borderId="7" xfId="0" applyNumberFormat="1" applyFont="1" applyFill="1" applyBorder="1" applyAlignment="1">
      <alignment horizontal="center" vertical="top" wrapText="1"/>
    </xf>
    <xf numFmtId="4" fontId="29" fillId="24" borderId="7" xfId="0" applyNumberFormat="1" applyFont="1" applyFill="1" applyBorder="1" applyAlignment="1" applyProtection="1">
      <alignment horizontal="center" vertical="top" wrapText="1"/>
    </xf>
    <xf numFmtId="3" fontId="17" fillId="24" borderId="7" xfId="0" applyNumberFormat="1" applyFont="1" applyFill="1" applyBorder="1" applyAlignment="1" applyProtection="1">
      <alignment horizontal="center" vertical="center" wrapText="1"/>
    </xf>
    <xf numFmtId="3" fontId="17" fillId="24" borderId="0" xfId="0" applyNumberFormat="1" applyFont="1" applyFill="1" applyBorder="1" applyAlignment="1" applyProtection="1">
      <alignment horizontal="center" vertical="center" wrapText="1"/>
    </xf>
    <xf numFmtId="3" fontId="24" fillId="24" borderId="0" xfId="0" applyNumberFormat="1" applyFont="1" applyFill="1" applyAlignment="1" applyProtection="1"/>
    <xf numFmtId="0" fontId="26" fillId="24" borderId="0" xfId="0" applyNumberFormat="1" applyFont="1" applyFill="1" applyAlignment="1" applyProtection="1"/>
    <xf numFmtId="0" fontId="25" fillId="24" borderId="0" xfId="0" applyNumberFormat="1" applyFont="1" applyFill="1" applyAlignment="1" applyProtection="1"/>
    <xf numFmtId="0" fontId="17" fillId="0" borderId="7" xfId="0" applyFont="1" applyFill="1" applyBorder="1" applyAlignment="1">
      <alignment horizontal="left" vertical="center" wrapText="1"/>
    </xf>
    <xf numFmtId="0" fontId="1" fillId="0" borderId="0" xfId="0" applyNumberFormat="1" applyFont="1" applyFill="1" applyAlignment="1" applyProtection="1"/>
    <xf numFmtId="0" fontId="1" fillId="0" borderId="0" xfId="0" applyNumberFormat="1" applyFont="1" applyFill="1" applyAlignment="1" applyProtection="1">
      <alignment vertical="top"/>
    </xf>
    <xf numFmtId="0" fontId="28" fillId="24" borderId="7" xfId="0" applyNumberFormat="1" applyFont="1" applyFill="1" applyBorder="1" applyAlignment="1" applyProtection="1">
      <alignment horizontal="center" vertical="center" wrapText="1"/>
    </xf>
    <xf numFmtId="3" fontId="17" fillId="0" borderId="0" xfId="0" applyNumberFormat="1" applyFont="1" applyFill="1" applyAlignment="1" applyProtection="1">
      <alignment wrapText="1"/>
    </xf>
    <xf numFmtId="4" fontId="29" fillId="24" borderId="7" xfId="0" applyNumberFormat="1" applyFont="1" applyFill="1" applyBorder="1" applyAlignment="1">
      <alignment horizontal="center" vertical="top" wrapText="1"/>
    </xf>
    <xf numFmtId="0" fontId="29" fillId="24" borderId="0" xfId="0" applyNumberFormat="1" applyFont="1" applyFill="1" applyAlignment="1" applyProtection="1">
      <alignment wrapText="1"/>
    </xf>
    <xf numFmtId="0" fontId="29" fillId="24" borderId="0" xfId="0" applyFont="1" applyFill="1"/>
    <xf numFmtId="0" fontId="29" fillId="24" borderId="0" xfId="0" applyFont="1" applyFill="1" applyAlignment="1">
      <alignment wrapText="1"/>
    </xf>
    <xf numFmtId="0" fontId="35" fillId="0" borderId="0" xfId="0" applyFont="1" applyFill="1" applyAlignment="1">
      <alignment horizontal="left" vertical="center"/>
    </xf>
    <xf numFmtId="0" fontId="35" fillId="24" borderId="0" xfId="0" applyFont="1" applyFill="1" applyAlignment="1">
      <alignment horizontal="justify" vertical="center"/>
    </xf>
    <xf numFmtId="0" fontId="17" fillId="0" borderId="0" xfId="0" applyFont="1" applyFill="1" applyBorder="1" applyAlignment="1">
      <alignment horizontal="left" vertical="center" wrapText="1"/>
    </xf>
    <xf numFmtId="3" fontId="29" fillId="0" borderId="7" xfId="0" applyNumberFormat="1" applyFont="1" applyBorder="1" applyAlignment="1">
      <alignment horizontal="center" vertical="top" wrapText="1" shrinkToFit="1"/>
    </xf>
    <xf numFmtId="0" fontId="29" fillId="0" borderId="8" xfId="0" applyFont="1" applyBorder="1" applyAlignment="1">
      <alignment horizontal="left" vertical="center" wrapText="1" shrinkToFit="1"/>
    </xf>
    <xf numFmtId="3" fontId="29" fillId="24" borderId="8" xfId="0" applyNumberFormat="1" applyFont="1" applyFill="1" applyBorder="1" applyAlignment="1">
      <alignment horizontal="center" vertical="top" wrapText="1"/>
    </xf>
    <xf numFmtId="3" fontId="29" fillId="24" borderId="0" xfId="0" applyNumberFormat="1" applyFont="1" applyFill="1" applyBorder="1" applyAlignment="1">
      <alignment horizontal="center" vertical="top" wrapText="1"/>
    </xf>
    <xf numFmtId="0" fontId="29" fillId="24" borderId="7" xfId="0" applyFont="1" applyFill="1" applyBorder="1" applyAlignment="1">
      <alignment horizontal="left" vertical="top" wrapText="1"/>
    </xf>
    <xf numFmtId="0" fontId="29" fillId="0" borderId="7" xfId="0" applyFont="1" applyFill="1" applyBorder="1" applyAlignment="1">
      <alignment horizontal="center" vertical="top" wrapText="1"/>
    </xf>
    <xf numFmtId="0" fontId="29" fillId="24" borderId="0" xfId="0" applyNumberFormat="1" applyFont="1" applyFill="1" applyBorder="1" applyAlignment="1" applyProtection="1"/>
    <xf numFmtId="0" fontId="25" fillId="24" borderId="0" xfId="0" applyNumberFormat="1" applyFont="1" applyFill="1" applyBorder="1" applyAlignment="1" applyProtection="1"/>
    <xf numFmtId="0" fontId="36" fillId="0" borderId="0" xfId="0" applyFont="1" applyFill="1" applyAlignment="1">
      <alignment horizontal="left" vertical="center"/>
    </xf>
    <xf numFmtId="0" fontId="29" fillId="24" borderId="7" xfId="0" applyFont="1" applyFill="1" applyBorder="1" applyAlignment="1">
      <alignment horizontal="justify" vertical="center" wrapText="1" shrinkToFit="1"/>
    </xf>
    <xf numFmtId="4" fontId="17" fillId="24" borderId="7" xfId="0" applyNumberFormat="1" applyFont="1" applyFill="1" applyBorder="1" applyAlignment="1" applyProtection="1">
      <alignment horizontal="center" vertical="center" wrapText="1"/>
    </xf>
    <xf numFmtId="4" fontId="37" fillId="24" borderId="0" xfId="0" applyNumberFormat="1" applyFont="1" applyFill="1" applyAlignment="1">
      <alignment horizontal="justify" vertical="center"/>
    </xf>
    <xf numFmtId="4" fontId="17" fillId="24" borderId="0" xfId="0" applyNumberFormat="1" applyFont="1" applyFill="1" applyBorder="1" applyAlignment="1" applyProtection="1">
      <alignment horizontal="center" vertical="center" wrapText="1"/>
    </xf>
    <xf numFmtId="49" fontId="34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35" fillId="24" borderId="0" xfId="0" applyNumberFormat="1" applyFont="1" applyFill="1" applyBorder="1" applyAlignment="1">
      <alignment horizontal="center" vertical="center" wrapText="1"/>
    </xf>
    <xf numFmtId="49" fontId="36" fillId="24" borderId="0" xfId="0" applyNumberFormat="1" applyFont="1" applyFill="1" applyBorder="1" applyAlignment="1">
      <alignment horizontal="right" vertical="center" wrapText="1"/>
    </xf>
    <xf numFmtId="0" fontId="32" fillId="0" borderId="0" xfId="0" applyNumberFormat="1" applyFont="1" applyFill="1" applyBorder="1" applyAlignment="1" applyProtection="1">
      <alignment horizontal="center" vertical="center" wrapText="1"/>
    </xf>
    <xf numFmtId="0" fontId="32" fillId="0" borderId="0" xfId="0" applyNumberFormat="1" applyFont="1" applyFill="1" applyBorder="1" applyAlignment="1" applyProtection="1">
      <alignment horizontal="center" vertical="center"/>
    </xf>
    <xf numFmtId="0" fontId="29" fillId="24" borderId="7" xfId="0" applyNumberFormat="1" applyFont="1" applyFill="1" applyBorder="1" applyAlignment="1" applyProtection="1">
      <alignment horizontal="center" vertical="center" wrapText="1"/>
    </xf>
    <xf numFmtId="0" fontId="29" fillId="0" borderId="7" xfId="0" applyNumberFormat="1" applyFont="1" applyFill="1" applyBorder="1" applyAlignment="1" applyProtection="1">
      <alignment horizontal="center" vertical="center" wrapText="1"/>
    </xf>
  </cellXfs>
  <cellStyles count="6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meresha_07" xfId="19"/>
    <cellStyle name="Акцент1" xfId="20"/>
    <cellStyle name="Акцент2" xfId="21"/>
    <cellStyle name="Акцент3" xfId="22"/>
    <cellStyle name="Акцент4" xfId="23"/>
    <cellStyle name="Акцент5" xfId="24"/>
    <cellStyle name="Акцент6" xfId="25"/>
    <cellStyle name="Ввод " xfId="26"/>
    <cellStyle name="Вывод" xfId="27"/>
    <cellStyle name="Вычисление" xfId="28"/>
    <cellStyle name="Гиперссылка" xfId="29" builtinId="8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" xfId="50"/>
    <cellStyle name="Контрольная ячейка" xfId="51"/>
    <cellStyle name="Название" xfId="52"/>
    <cellStyle name="Нейтральный" xfId="53"/>
    <cellStyle name="Обычный" xfId="0" builtinId="0"/>
    <cellStyle name="Обычный 2" xfId="54"/>
    <cellStyle name="Плохой" xfId="55"/>
    <cellStyle name="Пояснение" xfId="56"/>
    <cellStyle name="Примечание" xfId="57"/>
    <cellStyle name="Связанная ячейка" xfId="58"/>
    <cellStyle name="Стиль 1" xfId="59"/>
    <cellStyle name="Текст предупреждения" xfId="60"/>
    <cellStyle name="Хороший" xfId="6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S170"/>
  <sheetViews>
    <sheetView showGridLines="0" showZeros="0" tabSelected="1" view="pageBreakPreview" zoomScaleNormal="100" zoomScaleSheetLayoutView="100" workbookViewId="0">
      <selection activeCell="E144" sqref="E144"/>
    </sheetView>
  </sheetViews>
  <sheetFormatPr defaultRowHeight="12.75"/>
  <cols>
    <col min="1" max="1" width="12.5" style="1" customWidth="1"/>
    <col min="2" max="2" width="66" style="30" customWidth="1"/>
    <col min="3" max="3" width="20.33203125" style="30" customWidth="1"/>
    <col min="4" max="4" width="19.33203125" style="30" customWidth="1"/>
    <col min="5" max="5" width="14.1640625" style="30" customWidth="1"/>
    <col min="6" max="6" width="13.33203125" style="30" customWidth="1"/>
    <col min="7" max="7" width="13.83203125" style="65" hidden="1" customWidth="1"/>
    <col min="8" max="8" width="4.5" style="1" customWidth="1"/>
    <col min="9" max="9" width="14.6640625" style="1" bestFit="1" customWidth="1"/>
    <col min="10" max="12" width="9.1640625" style="1" customWidth="1"/>
    <col min="13" max="244" width="9.1640625" style="2" customWidth="1"/>
    <col min="245" max="253" width="9.1640625" style="1" customWidth="1"/>
    <col min="254" max="16384" width="9.33203125" style="2"/>
  </cols>
  <sheetData>
    <row r="1" spans="1:253" ht="18.75">
      <c r="A1" s="3"/>
      <c r="B1" s="25"/>
      <c r="C1" s="83" t="s">
        <v>51</v>
      </c>
      <c r="E1" s="82"/>
      <c r="F1" s="82"/>
      <c r="G1" s="6"/>
    </row>
    <row r="2" spans="1:253" ht="15.75" customHeight="1">
      <c r="A2" s="3"/>
      <c r="B2" s="25"/>
      <c r="C2" s="83" t="s">
        <v>143</v>
      </c>
      <c r="E2" s="82"/>
      <c r="F2" s="82"/>
      <c r="G2" s="6"/>
    </row>
    <row r="3" spans="1:253" ht="21" customHeight="1">
      <c r="A3" s="3"/>
      <c r="B3" s="25"/>
      <c r="C3" s="83" t="s">
        <v>133</v>
      </c>
      <c r="E3" s="82"/>
      <c r="F3" s="82"/>
      <c r="G3" s="6"/>
    </row>
    <row r="4" spans="1:253" ht="22.5" customHeight="1">
      <c r="A4" s="3"/>
      <c r="B4" s="25"/>
      <c r="C4" s="83" t="s">
        <v>134</v>
      </c>
      <c r="E4" s="82"/>
      <c r="F4" s="82"/>
      <c r="G4" s="6"/>
    </row>
    <row r="5" spans="1:253" ht="15.75" customHeight="1">
      <c r="A5" s="3"/>
      <c r="B5" s="25"/>
      <c r="C5" s="51"/>
      <c r="D5" s="51"/>
      <c r="E5" s="51"/>
      <c r="F5" s="51"/>
      <c r="G5" s="6"/>
    </row>
    <row r="6" spans="1:253" ht="81" customHeight="1">
      <c r="A6" s="93" t="s">
        <v>120</v>
      </c>
      <c r="B6" s="94"/>
      <c r="C6" s="94"/>
      <c r="D6" s="94"/>
      <c r="E6" s="94"/>
      <c r="F6" s="94"/>
    </row>
    <row r="7" spans="1:253" ht="19.5" customHeight="1">
      <c r="A7" s="47"/>
      <c r="B7" s="89" t="s">
        <v>109</v>
      </c>
      <c r="C7" s="89"/>
      <c r="D7" s="89"/>
      <c r="E7" s="89"/>
      <c r="F7" s="52"/>
    </row>
    <row r="8" spans="1:253" ht="18.600000000000001" customHeight="1">
      <c r="B8" s="90" t="s">
        <v>94</v>
      </c>
      <c r="C8" s="90"/>
      <c r="D8" s="90"/>
      <c r="E8" s="90"/>
      <c r="F8" s="53"/>
    </row>
    <row r="9" spans="1:253" ht="10.9" customHeight="1">
      <c r="B9" s="34"/>
      <c r="C9" s="53"/>
      <c r="D9" s="53"/>
      <c r="E9" s="53"/>
      <c r="F9" s="53"/>
    </row>
    <row r="10" spans="1:253" ht="15.6" customHeight="1">
      <c r="A10" s="3"/>
      <c r="B10" s="26"/>
      <c r="C10" s="26"/>
      <c r="D10" s="26"/>
      <c r="E10" s="26"/>
      <c r="F10" s="54" t="s">
        <v>88</v>
      </c>
    </row>
    <row r="11" spans="1:253" ht="25.5" customHeight="1">
      <c r="A11" s="96" t="s">
        <v>0</v>
      </c>
      <c r="B11" s="95" t="s">
        <v>106</v>
      </c>
      <c r="C11" s="95" t="s">
        <v>84</v>
      </c>
      <c r="D11" s="95" t="s">
        <v>11</v>
      </c>
      <c r="E11" s="95" t="s">
        <v>12</v>
      </c>
      <c r="F11" s="95"/>
    </row>
    <row r="12" spans="1:253" ht="61.5" customHeight="1">
      <c r="A12" s="96"/>
      <c r="B12" s="95"/>
      <c r="C12" s="95"/>
      <c r="D12" s="95"/>
      <c r="E12" s="50" t="s">
        <v>85</v>
      </c>
      <c r="F12" s="67" t="s">
        <v>102</v>
      </c>
    </row>
    <row r="13" spans="1:253" ht="19.899999999999999" customHeight="1">
      <c r="A13" s="35">
        <v>1</v>
      </c>
      <c r="B13" s="50">
        <v>2</v>
      </c>
      <c r="C13" s="50">
        <v>3</v>
      </c>
      <c r="D13" s="50">
        <v>4</v>
      </c>
      <c r="E13" s="50">
        <v>5</v>
      </c>
      <c r="F13" s="55">
        <v>6</v>
      </c>
    </row>
    <row r="14" spans="1:253" s="10" customFormat="1" ht="21.75" customHeight="1">
      <c r="A14" s="37">
        <v>10000000</v>
      </c>
      <c r="B14" s="28" t="s">
        <v>2</v>
      </c>
      <c r="C14" s="56">
        <f>C15+C24+C27+C35+C56</f>
        <v>1247393300</v>
      </c>
      <c r="D14" s="56">
        <f>D15+D24+D27+D35+D56</f>
        <v>1246308300</v>
      </c>
      <c r="E14" s="56">
        <f>E15+E27+E35+E56</f>
        <v>1085000</v>
      </c>
      <c r="F14" s="56"/>
      <c r="G14" s="9"/>
      <c r="H14" s="9"/>
      <c r="I14" s="9"/>
      <c r="J14" s="9"/>
      <c r="K14" s="9"/>
      <c r="L14" s="9"/>
      <c r="IK14" s="9"/>
      <c r="IL14" s="9"/>
      <c r="IM14" s="9"/>
      <c r="IN14" s="9"/>
      <c r="IO14" s="9"/>
      <c r="IP14" s="9"/>
      <c r="IQ14" s="9"/>
      <c r="IR14" s="9"/>
      <c r="IS14" s="9"/>
    </row>
    <row r="15" spans="1:253" s="12" customFormat="1" ht="34.5" customHeight="1">
      <c r="A15" s="37">
        <v>11000000</v>
      </c>
      <c r="B15" s="28" t="s">
        <v>3</v>
      </c>
      <c r="C15" s="56">
        <f>C16+C22</f>
        <v>772832200</v>
      </c>
      <c r="D15" s="56">
        <f>D16+D22</f>
        <v>772832200</v>
      </c>
      <c r="E15" s="56"/>
      <c r="F15" s="56"/>
      <c r="G15" s="11"/>
      <c r="H15" s="11"/>
      <c r="I15" s="11"/>
      <c r="J15" s="11"/>
      <c r="K15" s="11"/>
      <c r="L15" s="11"/>
      <c r="IK15" s="11"/>
      <c r="IL15" s="11"/>
      <c r="IM15" s="11"/>
      <c r="IN15" s="11"/>
      <c r="IO15" s="11"/>
      <c r="IP15" s="11"/>
      <c r="IQ15" s="11"/>
      <c r="IR15" s="11"/>
      <c r="IS15" s="11"/>
    </row>
    <row r="16" spans="1:253" s="13" customFormat="1" ht="20.25" customHeight="1">
      <c r="A16" s="37">
        <v>11010000</v>
      </c>
      <c r="B16" s="27" t="s">
        <v>15</v>
      </c>
      <c r="C16" s="56">
        <f>D16+E16</f>
        <v>770600000</v>
      </c>
      <c r="D16" s="56">
        <f>SUM(D17:D21)</f>
        <v>770600000</v>
      </c>
      <c r="E16" s="56"/>
      <c r="F16" s="56"/>
    </row>
    <row r="17" spans="1:253" s="14" customFormat="1" ht="50.25" customHeight="1">
      <c r="A17" s="37">
        <v>11010100</v>
      </c>
      <c r="B17" s="27" t="s">
        <v>16</v>
      </c>
      <c r="C17" s="56">
        <f>D17</f>
        <v>734729000</v>
      </c>
      <c r="D17" s="56">
        <f>603429300+21837000+28735000+39944300+10742600+30040800</f>
        <v>734729000</v>
      </c>
      <c r="E17" s="56"/>
      <c r="F17" s="56"/>
    </row>
    <row r="18" spans="1:253" s="14" customFormat="1" ht="46.9" hidden="1" customHeight="1">
      <c r="A18" s="37">
        <v>11010200</v>
      </c>
      <c r="B18" s="27" t="s">
        <v>17</v>
      </c>
      <c r="C18" s="56">
        <f>D18</f>
        <v>0</v>
      </c>
      <c r="D18" s="56"/>
      <c r="E18" s="56"/>
      <c r="F18" s="56"/>
    </row>
    <row r="19" spans="1:253" s="14" customFormat="1" ht="46.5" customHeight="1">
      <c r="A19" s="37">
        <v>11010400</v>
      </c>
      <c r="B19" s="27" t="s">
        <v>18</v>
      </c>
      <c r="C19" s="56">
        <f>D19</f>
        <v>23628000</v>
      </c>
      <c r="D19" s="56">
        <f>18000000+3000000+2628000</f>
        <v>23628000</v>
      </c>
      <c r="E19" s="56"/>
      <c r="F19" s="56"/>
    </row>
    <row r="20" spans="1:253" s="14" customFormat="1" ht="32.25" customHeight="1">
      <c r="A20" s="37">
        <v>11010500</v>
      </c>
      <c r="B20" s="27" t="s">
        <v>19</v>
      </c>
      <c r="C20" s="56">
        <f>D20</f>
        <v>11700000</v>
      </c>
      <c r="D20" s="56">
        <f>9000000+1500000+1200000</f>
        <v>11700000</v>
      </c>
      <c r="E20" s="56"/>
      <c r="F20" s="56"/>
    </row>
    <row r="21" spans="1:253" s="14" customFormat="1" ht="31.9" customHeight="1">
      <c r="A21" s="37">
        <v>11011200</v>
      </c>
      <c r="B21" s="27" t="s">
        <v>116</v>
      </c>
      <c r="C21" s="56">
        <f>D21</f>
        <v>543000</v>
      </c>
      <c r="D21" s="56">
        <f>480000+63000</f>
        <v>543000</v>
      </c>
      <c r="E21" s="56"/>
      <c r="F21" s="56"/>
    </row>
    <row r="22" spans="1:253" s="11" customFormat="1" ht="20.45" customHeight="1">
      <c r="A22" s="37">
        <v>11020000</v>
      </c>
      <c r="B22" s="28" t="s">
        <v>4</v>
      </c>
      <c r="C22" s="56">
        <f>D22+E22</f>
        <v>2232200</v>
      </c>
      <c r="D22" s="56">
        <f>D23</f>
        <v>2232200</v>
      </c>
      <c r="E22" s="56"/>
      <c r="F22" s="56"/>
    </row>
    <row r="23" spans="1:253" s="15" customFormat="1" ht="31.5">
      <c r="A23" s="37">
        <v>11020200</v>
      </c>
      <c r="B23" s="27" t="s">
        <v>20</v>
      </c>
      <c r="C23" s="56">
        <f>D23</f>
        <v>2232200</v>
      </c>
      <c r="D23" s="56">
        <f>585000+1626200+3600+17400</f>
        <v>2232200</v>
      </c>
      <c r="E23" s="56"/>
      <c r="F23" s="56"/>
    </row>
    <row r="24" spans="1:253" s="11" customFormat="1" ht="18.600000000000001" customHeight="1">
      <c r="A24" s="37">
        <v>13000000</v>
      </c>
      <c r="B24" s="36" t="s">
        <v>91</v>
      </c>
      <c r="C24" s="56">
        <f>D24</f>
        <v>11300</v>
      </c>
      <c r="D24" s="56">
        <f>D25</f>
        <v>11300</v>
      </c>
      <c r="E24" s="56"/>
      <c r="F24" s="56"/>
    </row>
    <row r="25" spans="1:253" s="11" customFormat="1" ht="30" customHeight="1">
      <c r="A25" s="37">
        <v>13030000</v>
      </c>
      <c r="B25" s="36" t="s">
        <v>111</v>
      </c>
      <c r="C25" s="56">
        <f>D25</f>
        <v>11300</v>
      </c>
      <c r="D25" s="56">
        <f>D26</f>
        <v>11300</v>
      </c>
      <c r="E25" s="56"/>
      <c r="F25" s="56"/>
    </row>
    <row r="26" spans="1:253" s="15" customFormat="1" ht="63" customHeight="1">
      <c r="A26" s="37">
        <v>13030100</v>
      </c>
      <c r="B26" s="36" t="s">
        <v>135</v>
      </c>
      <c r="C26" s="56">
        <f>D26</f>
        <v>11300</v>
      </c>
      <c r="D26" s="56">
        <f>10500+1300-500</f>
        <v>11300</v>
      </c>
      <c r="E26" s="56"/>
      <c r="F26" s="56"/>
    </row>
    <row r="27" spans="1:253" s="12" customFormat="1" ht="22.9" customHeight="1">
      <c r="A27" s="37">
        <v>14000000</v>
      </c>
      <c r="B27" s="28" t="s">
        <v>10</v>
      </c>
      <c r="C27" s="56">
        <f>D27+E27</f>
        <v>152458700</v>
      </c>
      <c r="D27" s="57">
        <f>D28+D30+D32</f>
        <v>152458700</v>
      </c>
      <c r="E27" s="57"/>
      <c r="F27" s="57"/>
      <c r="G27" s="11"/>
      <c r="H27" s="11"/>
      <c r="I27" s="11"/>
      <c r="J27" s="11"/>
      <c r="K27" s="11"/>
      <c r="L27" s="11"/>
      <c r="IK27" s="11"/>
      <c r="IL27" s="11"/>
      <c r="IM27" s="11"/>
      <c r="IN27" s="11"/>
      <c r="IO27" s="11"/>
      <c r="IP27" s="11"/>
      <c r="IQ27" s="11"/>
      <c r="IR27" s="11"/>
      <c r="IS27" s="11"/>
    </row>
    <row r="28" spans="1:253" s="12" customFormat="1" ht="31.9" customHeight="1">
      <c r="A28" s="37">
        <v>14020000</v>
      </c>
      <c r="B28" s="28" t="s">
        <v>78</v>
      </c>
      <c r="C28" s="56">
        <f>D28</f>
        <v>5560800</v>
      </c>
      <c r="D28" s="57">
        <f>D29</f>
        <v>5560800</v>
      </c>
      <c r="E28" s="57"/>
      <c r="F28" s="57"/>
      <c r="G28" s="11"/>
      <c r="H28" s="11"/>
      <c r="I28" s="11"/>
      <c r="J28" s="11"/>
      <c r="K28" s="11"/>
      <c r="L28" s="11"/>
      <c r="IK28" s="11"/>
      <c r="IL28" s="11"/>
      <c r="IM28" s="11"/>
      <c r="IN28" s="11"/>
      <c r="IO28" s="11"/>
      <c r="IP28" s="11"/>
      <c r="IQ28" s="11"/>
      <c r="IR28" s="11"/>
      <c r="IS28" s="11"/>
    </row>
    <row r="29" spans="1:253" s="16" customFormat="1" ht="15.6" customHeight="1">
      <c r="A29" s="37">
        <v>14021900</v>
      </c>
      <c r="B29" s="28" t="s">
        <v>69</v>
      </c>
      <c r="C29" s="56">
        <f>D29</f>
        <v>5560800</v>
      </c>
      <c r="D29" s="57">
        <f>6330800+500000+300000-1570000</f>
        <v>5560800</v>
      </c>
      <c r="E29" s="57"/>
      <c r="F29" s="57"/>
      <c r="G29" s="15"/>
      <c r="H29" s="15"/>
      <c r="I29" s="15"/>
      <c r="J29" s="15"/>
      <c r="K29" s="15"/>
      <c r="L29" s="15"/>
      <c r="IK29" s="15"/>
      <c r="IL29" s="15"/>
      <c r="IM29" s="15"/>
      <c r="IN29" s="15"/>
      <c r="IO29" s="15"/>
      <c r="IP29" s="15"/>
      <c r="IQ29" s="15"/>
      <c r="IR29" s="15"/>
      <c r="IS29" s="15"/>
    </row>
    <row r="30" spans="1:253" s="12" customFormat="1" ht="30" customHeight="1">
      <c r="A30" s="37">
        <v>14030000</v>
      </c>
      <c r="B30" s="28" t="s">
        <v>97</v>
      </c>
      <c r="C30" s="56">
        <f>D30+E30</f>
        <v>46213400</v>
      </c>
      <c r="D30" s="57">
        <f>D31</f>
        <v>46213400</v>
      </c>
      <c r="E30" s="57"/>
      <c r="F30" s="57"/>
      <c r="G30" s="11"/>
      <c r="H30" s="11"/>
      <c r="I30" s="11"/>
      <c r="J30" s="11"/>
      <c r="K30" s="11"/>
      <c r="L30" s="11"/>
      <c r="IK30" s="11"/>
      <c r="IL30" s="11"/>
      <c r="IM30" s="11"/>
      <c r="IN30" s="11"/>
      <c r="IO30" s="11"/>
      <c r="IP30" s="11"/>
      <c r="IQ30" s="11"/>
      <c r="IR30" s="11"/>
      <c r="IS30" s="11"/>
    </row>
    <row r="31" spans="1:253" s="16" customFormat="1" ht="19.899999999999999" customHeight="1">
      <c r="A31" s="37">
        <v>14031900</v>
      </c>
      <c r="B31" s="28" t="s">
        <v>69</v>
      </c>
      <c r="C31" s="56">
        <f>D31</f>
        <v>46213400</v>
      </c>
      <c r="D31" s="57">
        <f>45363400-2300000+1000000+2150000</f>
        <v>46213400</v>
      </c>
      <c r="E31" s="57"/>
      <c r="F31" s="57"/>
      <c r="G31" s="15"/>
      <c r="H31" s="15"/>
      <c r="I31" s="15"/>
      <c r="J31" s="15"/>
      <c r="K31" s="15"/>
      <c r="L31" s="15"/>
      <c r="IK31" s="15"/>
      <c r="IL31" s="15"/>
      <c r="IM31" s="15"/>
      <c r="IN31" s="15"/>
      <c r="IO31" s="15"/>
      <c r="IP31" s="15"/>
      <c r="IQ31" s="15"/>
      <c r="IR31" s="15"/>
      <c r="IS31" s="15"/>
    </row>
    <row r="32" spans="1:253" s="12" customFormat="1" ht="32.25" customHeight="1">
      <c r="A32" s="38">
        <v>14040000</v>
      </c>
      <c r="B32" s="27" t="s">
        <v>21</v>
      </c>
      <c r="C32" s="56">
        <f>D32</f>
        <v>100684500</v>
      </c>
      <c r="D32" s="57">
        <f>D33+D34</f>
        <v>100684500</v>
      </c>
      <c r="E32" s="57"/>
      <c r="F32" s="57"/>
      <c r="G32" s="11"/>
      <c r="H32" s="11"/>
      <c r="I32" s="11"/>
      <c r="J32" s="11"/>
      <c r="K32" s="11"/>
      <c r="L32" s="11"/>
      <c r="IK32" s="11"/>
      <c r="IL32" s="11"/>
      <c r="IM32" s="11"/>
      <c r="IN32" s="11"/>
      <c r="IO32" s="11"/>
      <c r="IP32" s="11"/>
      <c r="IQ32" s="11"/>
      <c r="IR32" s="11"/>
      <c r="IS32" s="11"/>
    </row>
    <row r="33" spans="1:253" s="12" customFormat="1" ht="94.15" customHeight="1">
      <c r="A33" s="38">
        <v>14040100</v>
      </c>
      <c r="B33" s="27" t="s">
        <v>107</v>
      </c>
      <c r="C33" s="56">
        <f>D33</f>
        <v>55129000</v>
      </c>
      <c r="D33" s="57">
        <f>41329000+1400000+2800000+2200000+3900000+3500000</f>
        <v>55129000</v>
      </c>
      <c r="E33" s="57"/>
      <c r="F33" s="57"/>
      <c r="G33" s="11"/>
      <c r="H33" s="11"/>
      <c r="I33" s="11"/>
      <c r="J33" s="11"/>
      <c r="K33" s="11"/>
      <c r="L33" s="11"/>
      <c r="IK33" s="11"/>
      <c r="IL33" s="11"/>
      <c r="IM33" s="11"/>
      <c r="IN33" s="11"/>
      <c r="IO33" s="11"/>
      <c r="IP33" s="11"/>
      <c r="IQ33" s="11"/>
      <c r="IR33" s="11"/>
      <c r="IS33" s="11"/>
    </row>
    <row r="34" spans="1:253" s="12" customFormat="1" ht="65.25" customHeight="1">
      <c r="A34" s="38">
        <v>14040200</v>
      </c>
      <c r="B34" s="27" t="s">
        <v>105</v>
      </c>
      <c r="C34" s="56">
        <f>D34</f>
        <v>45555500</v>
      </c>
      <c r="D34" s="57">
        <f>46355500-1300000+500000</f>
        <v>45555500</v>
      </c>
      <c r="E34" s="57"/>
      <c r="F34" s="57"/>
      <c r="G34" s="11"/>
      <c r="H34" s="11"/>
      <c r="I34" s="11"/>
      <c r="J34" s="11"/>
      <c r="K34" s="11"/>
      <c r="L34" s="11"/>
      <c r="IK34" s="11"/>
      <c r="IL34" s="11"/>
      <c r="IM34" s="11"/>
      <c r="IN34" s="11"/>
      <c r="IO34" s="11"/>
      <c r="IP34" s="11"/>
      <c r="IQ34" s="11"/>
      <c r="IR34" s="11"/>
      <c r="IS34" s="11"/>
    </row>
    <row r="35" spans="1:253" s="12" customFormat="1" ht="31.9" customHeight="1">
      <c r="A35" s="37">
        <v>18000000</v>
      </c>
      <c r="B35" s="28" t="s">
        <v>104</v>
      </c>
      <c r="C35" s="56">
        <f>C36+C47+C49+C52</f>
        <v>321006100</v>
      </c>
      <c r="D35" s="56">
        <f>D36+D47+D49+D52</f>
        <v>321006100</v>
      </c>
      <c r="E35" s="56"/>
      <c r="F35" s="56"/>
      <c r="G35" s="11"/>
      <c r="H35" s="11"/>
      <c r="I35" s="11"/>
      <c r="J35" s="11"/>
      <c r="K35" s="11"/>
      <c r="L35" s="11"/>
      <c r="IK35" s="11"/>
      <c r="IL35" s="11"/>
      <c r="IM35" s="11"/>
      <c r="IN35" s="11"/>
      <c r="IO35" s="11"/>
      <c r="IP35" s="11"/>
      <c r="IQ35" s="11"/>
      <c r="IR35" s="11"/>
      <c r="IS35" s="11"/>
    </row>
    <row r="36" spans="1:253" s="12" customFormat="1" ht="16.899999999999999" customHeight="1">
      <c r="A36" s="37">
        <v>18010000</v>
      </c>
      <c r="B36" s="28" t="s">
        <v>22</v>
      </c>
      <c r="C36" s="56">
        <f>D36+E36</f>
        <v>168999600</v>
      </c>
      <c r="D36" s="57">
        <f>SUM(D37:D46)</f>
        <v>168999600</v>
      </c>
      <c r="E36" s="57"/>
      <c r="F36" s="57"/>
      <c r="G36" s="11"/>
      <c r="H36" s="11"/>
      <c r="I36" s="11"/>
      <c r="J36" s="11"/>
      <c r="K36" s="11"/>
      <c r="L36" s="11"/>
      <c r="IK36" s="11"/>
      <c r="IL36" s="11"/>
      <c r="IM36" s="11"/>
      <c r="IN36" s="11"/>
      <c r="IO36" s="11"/>
      <c r="IP36" s="11"/>
      <c r="IQ36" s="11"/>
      <c r="IR36" s="11"/>
      <c r="IS36" s="11"/>
    </row>
    <row r="37" spans="1:253" s="12" customFormat="1" ht="45.75" customHeight="1">
      <c r="A37" s="37">
        <v>18010100</v>
      </c>
      <c r="B37" s="85" t="s">
        <v>23</v>
      </c>
      <c r="C37" s="56">
        <f>D37</f>
        <v>157800</v>
      </c>
      <c r="D37" s="57">
        <v>157800</v>
      </c>
      <c r="E37" s="57"/>
      <c r="F37" s="57"/>
      <c r="G37" s="17">
        <f>D37+D38+D39+D40</f>
        <v>23888800</v>
      </c>
      <c r="H37" s="11"/>
      <c r="I37" s="11"/>
      <c r="J37" s="11"/>
      <c r="K37" s="11"/>
      <c r="L37" s="11"/>
      <c r="IK37" s="11"/>
      <c r="IL37" s="11"/>
      <c r="IM37" s="11"/>
      <c r="IN37" s="11"/>
      <c r="IO37" s="11"/>
      <c r="IP37" s="11"/>
      <c r="IQ37" s="11"/>
      <c r="IR37" s="11"/>
      <c r="IS37" s="11"/>
    </row>
    <row r="38" spans="1:253" s="12" customFormat="1" ht="48" customHeight="1">
      <c r="A38" s="37">
        <v>18010200</v>
      </c>
      <c r="B38" s="27" t="s">
        <v>24</v>
      </c>
      <c r="C38" s="56">
        <f t="shared" ref="C38:C46" si="0">D38</f>
        <v>4239000</v>
      </c>
      <c r="D38" s="57">
        <f>3709000+500000+30000</f>
        <v>4239000</v>
      </c>
      <c r="E38" s="57"/>
      <c r="F38" s="57"/>
      <c r="G38" s="11"/>
      <c r="H38" s="11"/>
      <c r="I38" s="11"/>
      <c r="J38" s="11"/>
      <c r="K38" s="11"/>
      <c r="L38" s="11"/>
      <c r="IK38" s="11"/>
      <c r="IL38" s="11"/>
      <c r="IM38" s="11"/>
      <c r="IN38" s="11"/>
      <c r="IO38" s="11"/>
      <c r="IP38" s="11"/>
      <c r="IQ38" s="11"/>
      <c r="IR38" s="11"/>
      <c r="IS38" s="11"/>
    </row>
    <row r="39" spans="1:253" s="12" customFormat="1" ht="48.6" customHeight="1">
      <c r="A39" s="37">
        <v>18010300</v>
      </c>
      <c r="B39" s="27" t="s">
        <v>65</v>
      </c>
      <c r="C39" s="56">
        <f t="shared" si="0"/>
        <v>6792000</v>
      </c>
      <c r="D39" s="57">
        <f>5192000+1000000+600000</f>
        <v>6792000</v>
      </c>
      <c r="E39" s="57"/>
      <c r="F39" s="57"/>
      <c r="G39" s="11"/>
      <c r="H39" s="11"/>
      <c r="I39" s="11"/>
      <c r="J39" s="11"/>
      <c r="K39" s="11"/>
      <c r="L39" s="11"/>
      <c r="IK39" s="11"/>
      <c r="IL39" s="11"/>
      <c r="IM39" s="11"/>
      <c r="IN39" s="11"/>
      <c r="IO39" s="11"/>
      <c r="IP39" s="11"/>
      <c r="IQ39" s="11"/>
      <c r="IR39" s="11"/>
      <c r="IS39" s="11"/>
    </row>
    <row r="40" spans="1:253" s="16" customFormat="1" ht="49.9" customHeight="1">
      <c r="A40" s="37">
        <v>18010400</v>
      </c>
      <c r="B40" s="27" t="s">
        <v>25</v>
      </c>
      <c r="C40" s="56">
        <f t="shared" si="0"/>
        <v>12700000</v>
      </c>
      <c r="D40" s="57">
        <f>15550000-2850000</f>
        <v>12700000</v>
      </c>
      <c r="E40" s="57"/>
      <c r="F40" s="57"/>
      <c r="G40" s="15"/>
      <c r="H40" s="15"/>
      <c r="I40" s="15"/>
      <c r="J40" s="15"/>
      <c r="K40" s="15"/>
      <c r="L40" s="15"/>
      <c r="IK40" s="15"/>
      <c r="IL40" s="15"/>
      <c r="IM40" s="15"/>
      <c r="IN40" s="15"/>
      <c r="IO40" s="15"/>
      <c r="IP40" s="15"/>
      <c r="IQ40" s="15"/>
      <c r="IR40" s="15"/>
      <c r="IS40" s="15"/>
    </row>
    <row r="41" spans="1:253" s="16" customFormat="1" ht="21.75" customHeight="1">
      <c r="A41" s="37">
        <v>18010500</v>
      </c>
      <c r="B41" s="27" t="s">
        <v>26</v>
      </c>
      <c r="C41" s="56">
        <f t="shared" si="0"/>
        <v>53547000</v>
      </c>
      <c r="D41" s="57">
        <f>40074000+7400000+2800000+1100000+2173000</f>
        <v>53547000</v>
      </c>
      <c r="E41" s="57"/>
      <c r="F41" s="57"/>
      <c r="G41" s="17">
        <f>D41+D42+D43+D44</f>
        <v>144854200</v>
      </c>
      <c r="H41" s="15"/>
      <c r="I41" s="17"/>
      <c r="J41" s="15"/>
      <c r="K41" s="15"/>
      <c r="L41" s="15"/>
      <c r="IK41" s="15"/>
      <c r="IL41" s="15"/>
      <c r="IM41" s="15"/>
      <c r="IN41" s="15"/>
      <c r="IO41" s="15"/>
      <c r="IP41" s="15"/>
      <c r="IQ41" s="15"/>
      <c r="IR41" s="15"/>
      <c r="IS41" s="15"/>
    </row>
    <row r="42" spans="1:253" s="16" customFormat="1" ht="19.5" customHeight="1">
      <c r="A42" s="37">
        <v>18010600</v>
      </c>
      <c r="B42" s="27" t="s">
        <v>27</v>
      </c>
      <c r="C42" s="56">
        <f t="shared" si="0"/>
        <v>70479200</v>
      </c>
      <c r="D42" s="57">
        <f>63646200+2500000+2100000+900000+1333000</f>
        <v>70479200</v>
      </c>
      <c r="E42" s="57"/>
      <c r="F42" s="57"/>
      <c r="G42" s="18"/>
      <c r="H42" s="15"/>
      <c r="I42" s="15"/>
      <c r="J42" s="15"/>
      <c r="K42" s="15"/>
      <c r="L42" s="15"/>
      <c r="IK42" s="15"/>
      <c r="IL42" s="15"/>
      <c r="IM42" s="15"/>
      <c r="IN42" s="15"/>
      <c r="IO42" s="15"/>
      <c r="IP42" s="15"/>
      <c r="IQ42" s="15"/>
      <c r="IR42" s="15"/>
      <c r="IS42" s="15"/>
    </row>
    <row r="43" spans="1:253" s="16" customFormat="1" ht="19.5" customHeight="1">
      <c r="A43" s="37">
        <v>18010700</v>
      </c>
      <c r="B43" s="27" t="s">
        <v>28</v>
      </c>
      <c r="C43" s="56">
        <f t="shared" si="0"/>
        <v>1026000</v>
      </c>
      <c r="D43" s="49">
        <v>1026000</v>
      </c>
      <c r="E43" s="57"/>
      <c r="F43" s="57"/>
      <c r="G43" s="17"/>
      <c r="H43" s="15"/>
      <c r="I43" s="15"/>
      <c r="J43" s="15"/>
      <c r="K43" s="15"/>
      <c r="L43" s="15"/>
      <c r="IK43" s="15"/>
      <c r="IL43" s="15"/>
      <c r="IM43" s="15"/>
      <c r="IN43" s="15"/>
      <c r="IO43" s="15"/>
      <c r="IP43" s="15"/>
      <c r="IQ43" s="15"/>
      <c r="IR43" s="15"/>
      <c r="IS43" s="15"/>
    </row>
    <row r="44" spans="1:253" s="16" customFormat="1" ht="21.75" customHeight="1">
      <c r="A44" s="37">
        <v>18010900</v>
      </c>
      <c r="B44" s="27" t="s">
        <v>29</v>
      </c>
      <c r="C44" s="56">
        <f t="shared" si="0"/>
        <v>19802000</v>
      </c>
      <c r="D44" s="57">
        <f>16302000+800000+800000+1900000</f>
        <v>19802000</v>
      </c>
      <c r="E44" s="57"/>
      <c r="F44" s="57"/>
      <c r="G44" s="15"/>
      <c r="H44" s="15"/>
      <c r="I44" s="15"/>
      <c r="J44" s="15"/>
      <c r="K44" s="15"/>
      <c r="L44" s="15"/>
      <c r="IK44" s="15"/>
      <c r="IL44" s="15"/>
      <c r="IM44" s="15"/>
      <c r="IN44" s="15"/>
      <c r="IO44" s="15"/>
      <c r="IP44" s="15"/>
      <c r="IQ44" s="15"/>
      <c r="IR44" s="15"/>
      <c r="IS44" s="15"/>
    </row>
    <row r="45" spans="1:253" s="16" customFormat="1" ht="18.75" customHeight="1">
      <c r="A45" s="37">
        <v>18011000</v>
      </c>
      <c r="B45" s="27" t="s">
        <v>30</v>
      </c>
      <c r="C45" s="56">
        <f t="shared" si="0"/>
        <v>153900</v>
      </c>
      <c r="D45" s="57">
        <f>150000+3900</f>
        <v>153900</v>
      </c>
      <c r="E45" s="57"/>
      <c r="F45" s="57"/>
      <c r="G45" s="18">
        <f>D45+D46</f>
        <v>256600</v>
      </c>
      <c r="H45" s="15"/>
      <c r="I45" s="15"/>
      <c r="J45" s="15"/>
      <c r="K45" s="15"/>
      <c r="L45" s="15"/>
      <c r="IK45" s="15"/>
      <c r="IL45" s="15"/>
      <c r="IM45" s="15"/>
      <c r="IN45" s="15"/>
      <c r="IO45" s="15"/>
      <c r="IP45" s="15"/>
      <c r="IQ45" s="15"/>
      <c r="IR45" s="15"/>
      <c r="IS45" s="15"/>
    </row>
    <row r="46" spans="1:253" s="16" customFormat="1" ht="22.5" customHeight="1">
      <c r="A46" s="37">
        <v>18011100</v>
      </c>
      <c r="B46" s="27" t="s">
        <v>81</v>
      </c>
      <c r="C46" s="56">
        <f t="shared" si="0"/>
        <v>102700</v>
      </c>
      <c r="D46" s="57">
        <f>75000+27700</f>
        <v>102700</v>
      </c>
      <c r="E46" s="57"/>
      <c r="F46" s="57"/>
      <c r="G46" s="15"/>
      <c r="H46" s="15"/>
      <c r="I46" s="15"/>
      <c r="J46" s="15"/>
      <c r="K46" s="15"/>
      <c r="L46" s="15"/>
      <c r="IK46" s="15"/>
      <c r="IL46" s="15"/>
      <c r="IM46" s="15"/>
      <c r="IN46" s="15"/>
      <c r="IO46" s="15"/>
      <c r="IP46" s="15"/>
      <c r="IQ46" s="15"/>
      <c r="IR46" s="15"/>
      <c r="IS46" s="15"/>
    </row>
    <row r="47" spans="1:253" s="12" customFormat="1" ht="19.149999999999999" customHeight="1">
      <c r="A47" s="37">
        <v>18020000</v>
      </c>
      <c r="B47" s="27" t="s">
        <v>32</v>
      </c>
      <c r="C47" s="56">
        <f>D47</f>
        <v>274200</v>
      </c>
      <c r="D47" s="57">
        <f>D48</f>
        <v>274200</v>
      </c>
      <c r="E47" s="57"/>
      <c r="F47" s="57"/>
      <c r="G47" s="11"/>
      <c r="H47" s="11"/>
      <c r="I47" s="11"/>
      <c r="J47" s="11"/>
      <c r="K47" s="11"/>
      <c r="L47" s="11"/>
      <c r="IK47" s="11"/>
      <c r="IL47" s="11"/>
      <c r="IM47" s="11"/>
      <c r="IN47" s="11"/>
      <c r="IO47" s="11"/>
      <c r="IP47" s="11"/>
      <c r="IQ47" s="11"/>
      <c r="IR47" s="11"/>
      <c r="IS47" s="11"/>
    </row>
    <row r="48" spans="1:253" s="16" customFormat="1" ht="30" customHeight="1">
      <c r="A48" s="37">
        <v>18020100</v>
      </c>
      <c r="B48" s="27" t="s">
        <v>33</v>
      </c>
      <c r="C48" s="56">
        <f>D48</f>
        <v>274200</v>
      </c>
      <c r="D48" s="57">
        <v>274200</v>
      </c>
      <c r="E48" s="57"/>
      <c r="F48" s="57"/>
      <c r="G48" s="15"/>
      <c r="H48" s="15"/>
      <c r="I48" s="15"/>
      <c r="J48" s="15"/>
      <c r="K48" s="15"/>
      <c r="L48" s="15"/>
      <c r="IK48" s="15"/>
      <c r="IL48" s="15"/>
      <c r="IM48" s="15"/>
      <c r="IN48" s="15"/>
      <c r="IO48" s="15"/>
      <c r="IP48" s="15"/>
      <c r="IQ48" s="15"/>
      <c r="IR48" s="15"/>
      <c r="IS48" s="15"/>
    </row>
    <row r="49" spans="1:253" s="12" customFormat="1" ht="21.75" customHeight="1">
      <c r="A49" s="37">
        <v>18030000</v>
      </c>
      <c r="B49" s="27" t="s">
        <v>34</v>
      </c>
      <c r="C49" s="56">
        <f>D49+E49</f>
        <v>550000</v>
      </c>
      <c r="D49" s="49">
        <f>D50+D51</f>
        <v>550000</v>
      </c>
      <c r="E49" s="57"/>
      <c r="F49" s="57"/>
      <c r="G49" s="11"/>
      <c r="H49" s="11"/>
      <c r="I49" s="11"/>
      <c r="J49" s="11"/>
      <c r="K49" s="11"/>
      <c r="L49" s="11"/>
      <c r="IK49" s="11"/>
      <c r="IL49" s="11"/>
      <c r="IM49" s="11"/>
      <c r="IN49" s="11"/>
      <c r="IO49" s="11"/>
      <c r="IP49" s="11"/>
      <c r="IQ49" s="11"/>
      <c r="IR49" s="11"/>
      <c r="IS49" s="11"/>
    </row>
    <row r="50" spans="1:253" s="16" customFormat="1" ht="19.5" customHeight="1">
      <c r="A50" s="37">
        <v>18030100</v>
      </c>
      <c r="B50" s="27" t="s">
        <v>35</v>
      </c>
      <c r="C50" s="56">
        <f t="shared" ref="C50:C55" si="1">D50</f>
        <v>442200</v>
      </c>
      <c r="D50" s="49">
        <v>442200</v>
      </c>
      <c r="E50" s="57"/>
      <c r="F50" s="57"/>
      <c r="G50" s="15"/>
      <c r="H50" s="15"/>
      <c r="I50" s="15"/>
      <c r="J50" s="15"/>
      <c r="K50" s="15"/>
      <c r="L50" s="15"/>
      <c r="IK50" s="15"/>
      <c r="IL50" s="15"/>
      <c r="IM50" s="15"/>
      <c r="IN50" s="15"/>
      <c r="IO50" s="15"/>
      <c r="IP50" s="15"/>
      <c r="IQ50" s="15"/>
      <c r="IR50" s="15"/>
      <c r="IS50" s="15"/>
    </row>
    <row r="51" spans="1:253" s="16" customFormat="1" ht="20.25" customHeight="1">
      <c r="A51" s="37">
        <v>18030200</v>
      </c>
      <c r="B51" s="27" t="s">
        <v>39</v>
      </c>
      <c r="C51" s="56">
        <f t="shared" si="1"/>
        <v>107800</v>
      </c>
      <c r="D51" s="49">
        <v>107800</v>
      </c>
      <c r="E51" s="57"/>
      <c r="F51" s="57"/>
      <c r="G51" s="15"/>
      <c r="H51" s="15"/>
      <c r="I51" s="15"/>
      <c r="J51" s="15"/>
      <c r="K51" s="15"/>
      <c r="L51" s="15"/>
      <c r="IK51" s="15"/>
      <c r="IL51" s="15"/>
      <c r="IM51" s="15"/>
      <c r="IN51" s="15"/>
      <c r="IO51" s="15"/>
      <c r="IP51" s="15"/>
      <c r="IQ51" s="15"/>
      <c r="IR51" s="15"/>
      <c r="IS51" s="15"/>
    </row>
    <row r="52" spans="1:253" s="12" customFormat="1" ht="18" customHeight="1">
      <c r="A52" s="81">
        <v>18050000</v>
      </c>
      <c r="B52" s="27" t="s">
        <v>36</v>
      </c>
      <c r="C52" s="56">
        <f t="shared" si="1"/>
        <v>151182300</v>
      </c>
      <c r="D52" s="49">
        <f>SUM(D53:D55)</f>
        <v>151182300</v>
      </c>
      <c r="E52" s="57"/>
      <c r="F52" s="57"/>
      <c r="G52" s="11">
        <v>83580000</v>
      </c>
      <c r="H52" s="68"/>
      <c r="I52" s="11"/>
      <c r="J52" s="11"/>
      <c r="K52" s="11"/>
      <c r="L52" s="11"/>
      <c r="IK52" s="11"/>
      <c r="IL52" s="11"/>
      <c r="IM52" s="11"/>
      <c r="IN52" s="11"/>
      <c r="IO52" s="11"/>
      <c r="IP52" s="11"/>
      <c r="IQ52" s="11"/>
      <c r="IR52" s="11"/>
      <c r="IS52" s="11"/>
    </row>
    <row r="53" spans="1:253" s="16" customFormat="1" ht="18.75" customHeight="1">
      <c r="A53" s="81">
        <v>18050300</v>
      </c>
      <c r="B53" s="27" t="s">
        <v>37</v>
      </c>
      <c r="C53" s="56">
        <f t="shared" si="1"/>
        <v>22620000</v>
      </c>
      <c r="D53" s="49">
        <f>21300000+600000+520000+200000</f>
        <v>22620000</v>
      </c>
      <c r="E53" s="57"/>
      <c r="F53" s="57"/>
      <c r="G53" s="15"/>
      <c r="H53" s="15"/>
      <c r="I53" s="15"/>
      <c r="J53" s="15"/>
      <c r="K53" s="15"/>
      <c r="L53" s="15"/>
      <c r="IK53" s="15"/>
      <c r="IL53" s="15"/>
      <c r="IM53" s="15"/>
      <c r="IN53" s="15"/>
      <c r="IO53" s="15"/>
      <c r="IP53" s="15"/>
      <c r="IQ53" s="15"/>
      <c r="IR53" s="15"/>
      <c r="IS53" s="15"/>
    </row>
    <row r="54" spans="1:253" s="16" customFormat="1" ht="18.75" customHeight="1">
      <c r="A54" s="37">
        <v>18050400</v>
      </c>
      <c r="B54" s="27" t="s">
        <v>38</v>
      </c>
      <c r="C54" s="56">
        <f t="shared" si="1"/>
        <v>128324700</v>
      </c>
      <c r="D54" s="49">
        <f>119724700+4100000+800000+2200000+1500000</f>
        <v>128324700</v>
      </c>
      <c r="E54" s="57"/>
      <c r="F54" s="57"/>
      <c r="G54" s="15"/>
      <c r="H54" s="15"/>
      <c r="I54" s="15"/>
      <c r="J54" s="15"/>
      <c r="K54" s="15"/>
      <c r="L54" s="15"/>
      <c r="IK54" s="15"/>
      <c r="IL54" s="15"/>
      <c r="IM54" s="15"/>
      <c r="IN54" s="15"/>
      <c r="IO54" s="15"/>
      <c r="IP54" s="15"/>
      <c r="IQ54" s="15"/>
      <c r="IR54" s="15"/>
      <c r="IS54" s="15"/>
    </row>
    <row r="55" spans="1:253" s="16" customFormat="1" ht="64.5" customHeight="1">
      <c r="A55" s="37">
        <v>18050500</v>
      </c>
      <c r="B55" s="39" t="s">
        <v>92</v>
      </c>
      <c r="C55" s="56">
        <f t="shared" si="1"/>
        <v>237600</v>
      </c>
      <c r="D55" s="49">
        <f>210000+27600</f>
        <v>237600</v>
      </c>
      <c r="E55" s="57"/>
      <c r="F55" s="57"/>
      <c r="G55" s="15"/>
      <c r="H55" s="15"/>
      <c r="I55" s="15"/>
      <c r="J55" s="15"/>
      <c r="K55" s="15"/>
      <c r="L55" s="15"/>
      <c r="IK55" s="15"/>
      <c r="IL55" s="15"/>
      <c r="IM55" s="15"/>
      <c r="IN55" s="15"/>
      <c r="IO55" s="15"/>
      <c r="IP55" s="15"/>
      <c r="IQ55" s="15"/>
      <c r="IR55" s="15"/>
      <c r="IS55" s="15"/>
    </row>
    <row r="56" spans="1:253" s="12" customFormat="1" ht="20.25" customHeight="1">
      <c r="A56" s="37">
        <v>19000000</v>
      </c>
      <c r="B56" s="28" t="s">
        <v>5</v>
      </c>
      <c r="C56" s="56">
        <f>C57</f>
        <v>1085000</v>
      </c>
      <c r="D56" s="56">
        <f>D57</f>
        <v>0</v>
      </c>
      <c r="E56" s="56">
        <f>E57</f>
        <v>1085000</v>
      </c>
      <c r="F56" s="56"/>
      <c r="G56" s="11"/>
      <c r="H56" s="11"/>
      <c r="I56" s="11"/>
      <c r="J56" s="11"/>
      <c r="K56" s="11"/>
      <c r="L56" s="11"/>
      <c r="IK56" s="11"/>
      <c r="IL56" s="11"/>
      <c r="IM56" s="11"/>
      <c r="IN56" s="11"/>
      <c r="IO56" s="11"/>
      <c r="IP56" s="11"/>
      <c r="IQ56" s="11"/>
      <c r="IR56" s="11"/>
      <c r="IS56" s="11"/>
    </row>
    <row r="57" spans="1:253" s="16" customFormat="1" ht="18.600000000000001" customHeight="1">
      <c r="A57" s="37">
        <v>19010000</v>
      </c>
      <c r="B57" s="28" t="s">
        <v>31</v>
      </c>
      <c r="C57" s="56">
        <f>D57+E57</f>
        <v>1085000</v>
      </c>
      <c r="D57" s="57">
        <f>SUM(D58:D60)</f>
        <v>0</v>
      </c>
      <c r="E57" s="49">
        <f>E58+E59+E60</f>
        <v>1085000</v>
      </c>
      <c r="F57" s="57"/>
      <c r="G57" s="15"/>
      <c r="H57" s="15"/>
      <c r="I57" s="15"/>
      <c r="J57" s="15"/>
      <c r="K57" s="15"/>
      <c r="L57" s="15"/>
      <c r="IK57" s="15"/>
      <c r="IL57" s="15"/>
      <c r="IM57" s="15"/>
      <c r="IN57" s="15"/>
      <c r="IO57" s="15"/>
      <c r="IP57" s="15"/>
      <c r="IQ57" s="15"/>
      <c r="IR57" s="15"/>
      <c r="IS57" s="15"/>
    </row>
    <row r="58" spans="1:253" s="16" customFormat="1" ht="64.150000000000006" customHeight="1">
      <c r="A58" s="37">
        <v>19010100</v>
      </c>
      <c r="B58" s="27" t="s">
        <v>108</v>
      </c>
      <c r="C58" s="56">
        <f>D58+E58</f>
        <v>100000</v>
      </c>
      <c r="D58" s="57"/>
      <c r="E58" s="49">
        <v>100000</v>
      </c>
      <c r="F58" s="57"/>
      <c r="G58" s="15"/>
      <c r="H58" s="15"/>
      <c r="I58" s="15"/>
      <c r="J58" s="15"/>
      <c r="K58" s="15"/>
      <c r="L58" s="15"/>
      <c r="IK58" s="15"/>
      <c r="IL58" s="15"/>
      <c r="IM58" s="15"/>
      <c r="IN58" s="15"/>
      <c r="IO58" s="15"/>
      <c r="IP58" s="15"/>
      <c r="IQ58" s="15"/>
      <c r="IR58" s="15"/>
      <c r="IS58" s="15"/>
    </row>
    <row r="59" spans="1:253" s="16" customFormat="1" ht="35.450000000000003" customHeight="1">
      <c r="A59" s="37">
        <v>19010200</v>
      </c>
      <c r="B59" s="27" t="s">
        <v>79</v>
      </c>
      <c r="C59" s="56">
        <f>D59+E59</f>
        <v>285000</v>
      </c>
      <c r="D59" s="57"/>
      <c r="E59" s="57">
        <v>285000</v>
      </c>
      <c r="F59" s="57"/>
      <c r="G59" s="15"/>
      <c r="H59" s="15"/>
      <c r="I59" s="15"/>
      <c r="J59" s="15"/>
      <c r="K59" s="15"/>
      <c r="L59" s="15"/>
      <c r="IK59" s="15"/>
      <c r="IL59" s="15"/>
      <c r="IM59" s="15"/>
      <c r="IN59" s="15"/>
      <c r="IO59" s="15"/>
      <c r="IP59" s="15"/>
      <c r="IQ59" s="15"/>
      <c r="IR59" s="15"/>
      <c r="IS59" s="15"/>
    </row>
    <row r="60" spans="1:253" s="16" customFormat="1" ht="48.6" customHeight="1">
      <c r="A60" s="37">
        <v>19010300</v>
      </c>
      <c r="B60" s="27" t="s">
        <v>80</v>
      </c>
      <c r="C60" s="56">
        <f>D60+E60</f>
        <v>700000</v>
      </c>
      <c r="D60" s="57"/>
      <c r="E60" s="57">
        <v>700000</v>
      </c>
      <c r="F60" s="57"/>
      <c r="G60" s="15"/>
      <c r="H60" s="15"/>
      <c r="I60" s="15"/>
      <c r="J60" s="15"/>
      <c r="K60" s="15"/>
      <c r="L60" s="15"/>
      <c r="IK60" s="15"/>
      <c r="IL60" s="15"/>
      <c r="IM60" s="15"/>
      <c r="IN60" s="15"/>
      <c r="IO60" s="15"/>
      <c r="IP60" s="15"/>
      <c r="IQ60" s="15"/>
      <c r="IR60" s="15"/>
      <c r="IS60" s="15"/>
    </row>
    <row r="61" spans="1:253" s="20" customFormat="1" ht="19.5" customHeight="1">
      <c r="A61" s="37">
        <v>20000000</v>
      </c>
      <c r="B61" s="28" t="s">
        <v>6</v>
      </c>
      <c r="C61" s="56">
        <f>D61+E61</f>
        <v>60855626</v>
      </c>
      <c r="D61" s="56">
        <f>D62+D73+D86+D93</f>
        <v>25497700</v>
      </c>
      <c r="E61" s="56">
        <f>E62+E73+E86+E93</f>
        <v>35357926</v>
      </c>
      <c r="F61" s="56">
        <f>F62+F73+F86+F93</f>
        <v>0</v>
      </c>
      <c r="G61" s="19"/>
      <c r="H61" s="19"/>
      <c r="I61" s="19"/>
      <c r="J61" s="19"/>
      <c r="K61" s="19"/>
      <c r="L61" s="19"/>
      <c r="IK61" s="19"/>
      <c r="IL61" s="19"/>
      <c r="IM61" s="19"/>
      <c r="IN61" s="19"/>
      <c r="IO61" s="19"/>
      <c r="IP61" s="19"/>
      <c r="IQ61" s="19"/>
      <c r="IR61" s="19"/>
      <c r="IS61" s="19"/>
    </row>
    <row r="62" spans="1:253" s="12" customFormat="1" ht="19.5" customHeight="1">
      <c r="A62" s="37">
        <v>21000000</v>
      </c>
      <c r="B62" s="28" t="s">
        <v>7</v>
      </c>
      <c r="C62" s="56">
        <f>C63+C66+C65</f>
        <v>5336900</v>
      </c>
      <c r="D62" s="56">
        <f>D63+D66+D65</f>
        <v>5336900</v>
      </c>
      <c r="E62" s="56"/>
      <c r="F62" s="56"/>
      <c r="G62" s="11"/>
      <c r="H62" s="11"/>
      <c r="I62" s="11"/>
      <c r="J62" s="11"/>
      <c r="K62" s="11"/>
      <c r="L62" s="11"/>
      <c r="IK62" s="11"/>
      <c r="IL62" s="11"/>
      <c r="IM62" s="11"/>
      <c r="IN62" s="11"/>
      <c r="IO62" s="11"/>
      <c r="IP62" s="11"/>
      <c r="IQ62" s="11"/>
      <c r="IR62" s="11"/>
      <c r="IS62" s="11"/>
    </row>
    <row r="63" spans="1:253" s="12" customFormat="1" ht="80.25" customHeight="1">
      <c r="A63" s="37">
        <v>21010000</v>
      </c>
      <c r="B63" s="27" t="s">
        <v>96</v>
      </c>
      <c r="C63" s="56">
        <f>C64</f>
        <v>1589100</v>
      </c>
      <c r="D63" s="56">
        <f>D64</f>
        <v>1589100</v>
      </c>
      <c r="E63" s="56"/>
      <c r="F63" s="56"/>
      <c r="G63" s="11"/>
      <c r="H63" s="11"/>
      <c r="I63" s="11"/>
      <c r="J63" s="11"/>
      <c r="K63" s="11"/>
      <c r="L63" s="11"/>
      <c r="IK63" s="11"/>
      <c r="IL63" s="11"/>
      <c r="IM63" s="11"/>
      <c r="IN63" s="11"/>
      <c r="IO63" s="11"/>
      <c r="IP63" s="11"/>
      <c r="IQ63" s="11"/>
      <c r="IR63" s="11"/>
      <c r="IS63" s="11"/>
    </row>
    <row r="64" spans="1:253" s="16" customFormat="1" ht="48.75" customHeight="1">
      <c r="A64" s="37">
        <v>21010300</v>
      </c>
      <c r="B64" s="27" t="s">
        <v>63</v>
      </c>
      <c r="C64" s="56">
        <f t="shared" ref="C64:C97" si="2">D64+E64</f>
        <v>1589100</v>
      </c>
      <c r="D64" s="57">
        <f>310000+1166100+16300+96700</f>
        <v>1589100</v>
      </c>
      <c r="E64" s="57"/>
      <c r="F64" s="57"/>
      <c r="G64" s="15"/>
      <c r="H64" s="15"/>
      <c r="I64" s="15"/>
      <c r="J64" s="15"/>
      <c r="K64" s="15"/>
      <c r="L64" s="15"/>
      <c r="IK64" s="15"/>
      <c r="IL64" s="15"/>
      <c r="IM64" s="15"/>
      <c r="IN64" s="15"/>
      <c r="IO64" s="15"/>
      <c r="IP64" s="15"/>
      <c r="IQ64" s="15"/>
      <c r="IR64" s="15"/>
      <c r="IS64" s="15"/>
    </row>
    <row r="65" spans="1:253" s="16" customFormat="1" ht="15" hidden="1" customHeight="1">
      <c r="A65" s="37">
        <v>21050000</v>
      </c>
      <c r="B65" s="27" t="s">
        <v>66</v>
      </c>
      <c r="C65" s="56">
        <f t="shared" si="2"/>
        <v>0</v>
      </c>
      <c r="D65" s="57"/>
      <c r="E65" s="57"/>
      <c r="F65" s="57"/>
      <c r="G65" s="15"/>
      <c r="H65" s="15"/>
      <c r="I65" s="15"/>
      <c r="J65" s="15"/>
      <c r="K65" s="15"/>
      <c r="L65" s="15"/>
      <c r="IK65" s="15"/>
      <c r="IL65" s="15"/>
      <c r="IM65" s="15"/>
      <c r="IN65" s="15"/>
      <c r="IO65" s="15"/>
      <c r="IP65" s="15"/>
      <c r="IQ65" s="15"/>
      <c r="IR65" s="15"/>
      <c r="IS65" s="15"/>
    </row>
    <row r="66" spans="1:253" s="12" customFormat="1" ht="18.75" customHeight="1">
      <c r="A66" s="37">
        <v>21080000</v>
      </c>
      <c r="B66" s="28" t="s">
        <v>40</v>
      </c>
      <c r="C66" s="56">
        <f t="shared" si="2"/>
        <v>3747800</v>
      </c>
      <c r="D66" s="57">
        <f>SUM(D67:D72)</f>
        <v>3747800</v>
      </c>
      <c r="E66" s="57"/>
      <c r="F66" s="57"/>
      <c r="G66" s="11"/>
      <c r="H66" s="11"/>
      <c r="I66" s="11"/>
      <c r="J66" s="11"/>
      <c r="K66" s="11"/>
      <c r="L66" s="11"/>
      <c r="IK66" s="11"/>
      <c r="IL66" s="11"/>
      <c r="IM66" s="11"/>
      <c r="IN66" s="11"/>
      <c r="IO66" s="11"/>
      <c r="IP66" s="11"/>
      <c r="IQ66" s="11"/>
      <c r="IR66" s="11"/>
      <c r="IS66" s="11"/>
    </row>
    <row r="67" spans="1:253" s="16" customFormat="1" ht="18.600000000000001" hidden="1" customHeight="1">
      <c r="A67" s="37">
        <v>21080500</v>
      </c>
      <c r="B67" s="28" t="s">
        <v>40</v>
      </c>
      <c r="C67" s="56">
        <f t="shared" si="2"/>
        <v>0</v>
      </c>
      <c r="D67" s="57"/>
      <c r="E67" s="57"/>
      <c r="F67" s="57"/>
      <c r="G67" s="15"/>
      <c r="H67" s="15"/>
      <c r="I67" s="15"/>
      <c r="J67" s="15"/>
      <c r="K67" s="15"/>
      <c r="L67" s="15"/>
      <c r="IK67" s="15"/>
      <c r="IL67" s="15"/>
      <c r="IM67" s="15"/>
      <c r="IN67" s="15"/>
      <c r="IO67" s="15"/>
      <c r="IP67" s="15"/>
      <c r="IQ67" s="15"/>
      <c r="IR67" s="15"/>
      <c r="IS67" s="15"/>
    </row>
    <row r="68" spans="1:253" s="16" customFormat="1" ht="21" customHeight="1">
      <c r="A68" s="37">
        <v>21081100</v>
      </c>
      <c r="B68" s="28" t="s">
        <v>56</v>
      </c>
      <c r="C68" s="56">
        <f t="shared" si="2"/>
        <v>1097000</v>
      </c>
      <c r="D68" s="57">
        <f>600000+300000+97000+100000</f>
        <v>1097000</v>
      </c>
      <c r="E68" s="57"/>
      <c r="F68" s="57"/>
      <c r="G68" s="15"/>
      <c r="H68" s="15"/>
      <c r="I68" s="15"/>
      <c r="J68" s="15"/>
      <c r="K68" s="15"/>
      <c r="L68" s="15"/>
      <c r="IK68" s="15"/>
      <c r="IL68" s="15"/>
      <c r="IM68" s="15"/>
      <c r="IN68" s="15"/>
      <c r="IO68" s="15"/>
      <c r="IP68" s="15"/>
      <c r="IQ68" s="15"/>
      <c r="IR68" s="15"/>
      <c r="IS68" s="15"/>
    </row>
    <row r="69" spans="1:253" s="16" customFormat="1" ht="95.45" customHeight="1">
      <c r="A69" s="37">
        <v>21081500</v>
      </c>
      <c r="B69" s="29" t="s">
        <v>122</v>
      </c>
      <c r="C69" s="56">
        <f t="shared" si="2"/>
        <v>375000</v>
      </c>
      <c r="D69" s="57">
        <f>305000+70000</f>
        <v>375000</v>
      </c>
      <c r="E69" s="57"/>
      <c r="F69" s="57"/>
      <c r="G69" s="15"/>
      <c r="H69" s="15"/>
      <c r="I69" s="15"/>
      <c r="J69" s="15"/>
      <c r="K69" s="15"/>
      <c r="L69" s="15"/>
      <c r="IK69" s="15"/>
      <c r="IL69" s="15"/>
      <c r="IM69" s="15"/>
      <c r="IN69" s="15"/>
      <c r="IO69" s="15"/>
      <c r="IP69" s="15"/>
      <c r="IQ69" s="15"/>
      <c r="IR69" s="15"/>
      <c r="IS69" s="15"/>
    </row>
    <row r="70" spans="1:253" s="16" customFormat="1" ht="48" customHeight="1">
      <c r="A70" s="37">
        <v>21081700</v>
      </c>
      <c r="B70" s="29" t="s">
        <v>118</v>
      </c>
      <c r="C70" s="56">
        <f t="shared" si="2"/>
        <v>327400</v>
      </c>
      <c r="D70" s="57">
        <f>241400+86000</f>
        <v>327400</v>
      </c>
      <c r="E70" s="57"/>
      <c r="F70" s="57"/>
      <c r="G70" s="15"/>
      <c r="H70" s="15"/>
      <c r="I70" s="15"/>
      <c r="J70" s="15"/>
      <c r="K70" s="15"/>
      <c r="L70" s="15"/>
      <c r="IK70" s="15"/>
      <c r="IL70" s="15"/>
      <c r="IM70" s="15"/>
      <c r="IN70" s="15"/>
      <c r="IO70" s="15"/>
      <c r="IP70" s="15"/>
      <c r="IQ70" s="15"/>
      <c r="IR70" s="15"/>
      <c r="IS70" s="15"/>
    </row>
    <row r="71" spans="1:253" s="16" customFormat="1" ht="48" customHeight="1">
      <c r="A71" s="37">
        <v>21081800</v>
      </c>
      <c r="B71" s="29" t="s">
        <v>129</v>
      </c>
      <c r="C71" s="56">
        <f t="shared" si="2"/>
        <v>1930000</v>
      </c>
      <c r="D71" s="57">
        <f>500000+700000+300000+430000</f>
        <v>1930000</v>
      </c>
      <c r="E71" s="57"/>
      <c r="F71" s="57"/>
      <c r="G71" s="15"/>
      <c r="H71" s="15"/>
      <c r="I71" s="15"/>
      <c r="J71" s="15"/>
      <c r="K71" s="15"/>
      <c r="L71" s="15"/>
      <c r="IK71" s="15"/>
      <c r="IL71" s="15"/>
      <c r="IM71" s="15"/>
      <c r="IN71" s="15"/>
      <c r="IO71" s="15"/>
      <c r="IP71" s="15"/>
      <c r="IQ71" s="15"/>
      <c r="IR71" s="15"/>
      <c r="IS71" s="15"/>
    </row>
    <row r="72" spans="1:253" s="12" customFormat="1" ht="64.5" customHeight="1">
      <c r="A72" s="37">
        <v>21082400</v>
      </c>
      <c r="B72" s="29" t="s">
        <v>99</v>
      </c>
      <c r="C72" s="56">
        <f t="shared" si="2"/>
        <v>18400</v>
      </c>
      <c r="D72" s="57">
        <f>15000+3400</f>
        <v>18400</v>
      </c>
      <c r="E72" s="57"/>
      <c r="F72" s="57"/>
      <c r="G72" s="11"/>
      <c r="H72" s="11"/>
      <c r="I72" s="11"/>
      <c r="J72" s="11"/>
      <c r="K72" s="11"/>
      <c r="L72" s="11"/>
      <c r="IK72" s="11"/>
      <c r="IL72" s="11"/>
      <c r="IM72" s="11"/>
      <c r="IN72" s="11"/>
      <c r="IO72" s="11"/>
      <c r="IP72" s="11"/>
      <c r="IQ72" s="11"/>
      <c r="IR72" s="11"/>
      <c r="IS72" s="11"/>
    </row>
    <row r="73" spans="1:253" s="12" customFormat="1" ht="33.6" customHeight="1">
      <c r="A73" s="37">
        <v>22000000</v>
      </c>
      <c r="B73" s="28" t="s">
        <v>8</v>
      </c>
      <c r="C73" s="56">
        <f>C74+C80+C82</f>
        <v>13730800</v>
      </c>
      <c r="D73" s="56">
        <f>D74+D80+D82</f>
        <v>13730800</v>
      </c>
      <c r="E73" s="56"/>
      <c r="F73" s="56"/>
      <c r="G73" s="11"/>
      <c r="H73" s="11"/>
      <c r="I73" s="11"/>
      <c r="J73" s="11"/>
      <c r="K73" s="11"/>
      <c r="L73" s="11"/>
      <c r="IK73" s="11"/>
      <c r="IL73" s="11"/>
      <c r="IM73" s="11"/>
      <c r="IN73" s="11"/>
      <c r="IO73" s="11"/>
      <c r="IP73" s="11"/>
      <c r="IQ73" s="11"/>
      <c r="IR73" s="11"/>
      <c r="IS73" s="11"/>
    </row>
    <row r="74" spans="1:253" s="12" customFormat="1" ht="15.75">
      <c r="A74" s="37">
        <v>22010000</v>
      </c>
      <c r="B74" s="28" t="s">
        <v>54</v>
      </c>
      <c r="C74" s="56">
        <f>SUM(C75:C78)</f>
        <v>10684800</v>
      </c>
      <c r="D74" s="56">
        <f>SUM(D75:D79)</f>
        <v>10684800</v>
      </c>
      <c r="E74" s="56"/>
      <c r="F74" s="56"/>
      <c r="G74" s="11"/>
      <c r="H74" s="11"/>
      <c r="I74" s="11"/>
      <c r="J74" s="11"/>
      <c r="K74" s="11"/>
      <c r="L74" s="11"/>
      <c r="IK74" s="11"/>
      <c r="IL74" s="11"/>
      <c r="IM74" s="11"/>
      <c r="IN74" s="11"/>
      <c r="IO74" s="11"/>
      <c r="IP74" s="11"/>
      <c r="IQ74" s="11"/>
      <c r="IR74" s="11"/>
      <c r="IS74" s="11"/>
    </row>
    <row r="75" spans="1:253" s="16" customFormat="1" ht="63" customHeight="1">
      <c r="A75" s="37">
        <v>22010200</v>
      </c>
      <c r="B75" s="40" t="s">
        <v>90</v>
      </c>
      <c r="C75" s="56">
        <f t="shared" si="2"/>
        <v>27800</v>
      </c>
      <c r="D75" s="56">
        <f>27800</f>
        <v>27800</v>
      </c>
      <c r="E75" s="56"/>
      <c r="F75" s="56"/>
      <c r="G75" s="15"/>
      <c r="H75" s="15"/>
      <c r="I75" s="15"/>
      <c r="J75" s="15"/>
      <c r="K75" s="15"/>
      <c r="L75" s="15"/>
      <c r="IK75" s="15"/>
      <c r="IL75" s="15"/>
      <c r="IM75" s="15"/>
      <c r="IN75" s="15"/>
      <c r="IO75" s="15"/>
      <c r="IP75" s="15"/>
      <c r="IQ75" s="15"/>
      <c r="IR75" s="15"/>
      <c r="IS75" s="15"/>
    </row>
    <row r="76" spans="1:253" s="12" customFormat="1" ht="48" customHeight="1">
      <c r="A76" s="37">
        <v>22010300</v>
      </c>
      <c r="B76" s="28" t="s">
        <v>123</v>
      </c>
      <c r="C76" s="56">
        <f t="shared" si="2"/>
        <v>182000</v>
      </c>
      <c r="D76" s="56">
        <f>250000-68000</f>
        <v>182000</v>
      </c>
      <c r="E76" s="56"/>
      <c r="F76" s="56"/>
      <c r="G76" s="11"/>
      <c r="H76" s="11"/>
      <c r="I76" s="11"/>
      <c r="J76" s="11"/>
      <c r="K76" s="11"/>
      <c r="L76" s="11"/>
      <c r="IK76" s="11"/>
      <c r="IL76" s="11"/>
      <c r="IM76" s="11"/>
      <c r="IN76" s="11"/>
      <c r="IO76" s="11"/>
      <c r="IP76" s="11"/>
      <c r="IQ76" s="11"/>
      <c r="IR76" s="11"/>
      <c r="IS76" s="11"/>
    </row>
    <row r="77" spans="1:253" s="16" customFormat="1" ht="23.45" customHeight="1">
      <c r="A77" s="37">
        <v>22012500</v>
      </c>
      <c r="B77" s="28" t="s">
        <v>55</v>
      </c>
      <c r="C77" s="56">
        <f t="shared" si="2"/>
        <v>10300000</v>
      </c>
      <c r="D77" s="56">
        <f>10400000-100000</f>
        <v>10300000</v>
      </c>
      <c r="E77" s="56"/>
      <c r="F77" s="56"/>
      <c r="G77" s="15"/>
      <c r="H77" s="15"/>
      <c r="I77" s="15"/>
      <c r="J77" s="15"/>
      <c r="K77" s="15"/>
      <c r="L77" s="15"/>
      <c r="IK77" s="15"/>
      <c r="IL77" s="15"/>
      <c r="IM77" s="15"/>
      <c r="IN77" s="15"/>
      <c r="IO77" s="15"/>
      <c r="IP77" s="15"/>
      <c r="IQ77" s="15"/>
      <c r="IR77" s="15"/>
      <c r="IS77" s="15"/>
    </row>
    <row r="78" spans="1:253" s="16" customFormat="1" ht="36.75" customHeight="1">
      <c r="A78" s="37">
        <v>22012600</v>
      </c>
      <c r="B78" s="28" t="s">
        <v>67</v>
      </c>
      <c r="C78" s="56">
        <f t="shared" si="2"/>
        <v>175000</v>
      </c>
      <c r="D78" s="56">
        <f>300000-125000</f>
        <v>175000</v>
      </c>
      <c r="E78" s="56"/>
      <c r="F78" s="56"/>
      <c r="G78" s="15"/>
      <c r="H78" s="15"/>
      <c r="I78" s="15"/>
      <c r="J78" s="15"/>
      <c r="K78" s="15"/>
      <c r="L78" s="15"/>
      <c r="IK78" s="15"/>
      <c r="IL78" s="15"/>
      <c r="IM78" s="15"/>
      <c r="IN78" s="15"/>
      <c r="IO78" s="15"/>
      <c r="IP78" s="15"/>
      <c r="IQ78" s="15"/>
      <c r="IR78" s="15"/>
      <c r="IS78" s="15"/>
    </row>
    <row r="79" spans="1:253" s="16" customFormat="1" ht="110.25" hidden="1">
      <c r="A79" s="37">
        <v>22012900</v>
      </c>
      <c r="B79" s="41" t="s">
        <v>136</v>
      </c>
      <c r="C79" s="56">
        <f t="shared" si="2"/>
        <v>0</v>
      </c>
      <c r="D79" s="56"/>
      <c r="E79" s="56"/>
      <c r="F79" s="56"/>
      <c r="G79" s="15"/>
      <c r="H79" s="15"/>
      <c r="I79" s="15"/>
      <c r="J79" s="15"/>
      <c r="K79" s="15"/>
      <c r="L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pans="1:253" s="12" customFormat="1" ht="47.25">
      <c r="A80" s="37">
        <v>22080000</v>
      </c>
      <c r="B80" s="27" t="s">
        <v>124</v>
      </c>
      <c r="C80" s="56">
        <f>C81</f>
        <v>1038800</v>
      </c>
      <c r="D80" s="57">
        <f>D81</f>
        <v>1038800</v>
      </c>
      <c r="E80" s="57"/>
      <c r="F80" s="57"/>
      <c r="G80" s="11"/>
      <c r="H80" s="11"/>
      <c r="I80" s="11"/>
      <c r="J80" s="11"/>
      <c r="K80" s="11"/>
      <c r="L80" s="11"/>
      <c r="IK80" s="11"/>
      <c r="IL80" s="11"/>
      <c r="IM80" s="11"/>
      <c r="IN80" s="11"/>
      <c r="IO80" s="11"/>
      <c r="IP80" s="11"/>
      <c r="IQ80" s="11"/>
      <c r="IR80" s="11"/>
      <c r="IS80" s="11"/>
    </row>
    <row r="81" spans="1:253" s="16" customFormat="1" ht="47.25" customHeight="1">
      <c r="A81" s="37">
        <v>22080400</v>
      </c>
      <c r="B81" s="27" t="s">
        <v>98</v>
      </c>
      <c r="C81" s="56">
        <f t="shared" si="2"/>
        <v>1038800</v>
      </c>
      <c r="D81" s="57">
        <f>1000000+38800</f>
        <v>1038800</v>
      </c>
      <c r="E81" s="57"/>
      <c r="F81" s="57"/>
      <c r="G81" s="15"/>
      <c r="H81" s="15"/>
      <c r="I81" s="15"/>
      <c r="J81" s="15"/>
      <c r="K81" s="15"/>
      <c r="L81" s="15"/>
      <c r="IK81" s="15"/>
      <c r="IL81" s="15"/>
      <c r="IM81" s="15"/>
      <c r="IN81" s="15"/>
      <c r="IO81" s="15"/>
      <c r="IP81" s="15"/>
      <c r="IQ81" s="15"/>
      <c r="IR81" s="15"/>
      <c r="IS81" s="15"/>
    </row>
    <row r="82" spans="1:253" s="12" customFormat="1" ht="20.25" customHeight="1">
      <c r="A82" s="37">
        <v>22090000</v>
      </c>
      <c r="B82" s="27" t="s">
        <v>41</v>
      </c>
      <c r="C82" s="56">
        <f>SUM(C83:C85)</f>
        <v>2007200</v>
      </c>
      <c r="D82" s="56">
        <f>SUM(D83:D85)</f>
        <v>2007200</v>
      </c>
      <c r="E82" s="56"/>
      <c r="F82" s="56"/>
      <c r="G82" s="11"/>
      <c r="H82" s="11"/>
      <c r="I82" s="11"/>
      <c r="J82" s="11"/>
      <c r="K82" s="11"/>
      <c r="L82" s="11"/>
      <c r="IK82" s="11"/>
      <c r="IL82" s="11"/>
      <c r="IM82" s="11"/>
      <c r="IN82" s="11"/>
      <c r="IO82" s="11"/>
      <c r="IP82" s="11"/>
      <c r="IQ82" s="11"/>
      <c r="IR82" s="11"/>
      <c r="IS82" s="11"/>
    </row>
    <row r="83" spans="1:253" s="16" customFormat="1" ht="48.6" customHeight="1">
      <c r="A83" s="37">
        <v>22090100</v>
      </c>
      <c r="B83" s="27" t="s">
        <v>42</v>
      </c>
      <c r="C83" s="56">
        <f t="shared" si="2"/>
        <v>2006400</v>
      </c>
      <c r="D83" s="49">
        <f>1961400+90000-45000</f>
        <v>2006400</v>
      </c>
      <c r="E83" s="57"/>
      <c r="F83" s="57"/>
      <c r="G83" s="15"/>
      <c r="H83" s="15"/>
      <c r="I83" s="15"/>
      <c r="J83" s="15"/>
      <c r="K83" s="15"/>
      <c r="L83" s="15"/>
      <c r="IK83" s="15"/>
      <c r="IL83" s="15"/>
      <c r="IM83" s="15"/>
      <c r="IN83" s="15"/>
      <c r="IO83" s="15"/>
      <c r="IP83" s="15"/>
      <c r="IQ83" s="15"/>
      <c r="IR83" s="15"/>
      <c r="IS83" s="15"/>
    </row>
    <row r="84" spans="1:253" s="16" customFormat="1" ht="21" hidden="1" customHeight="1">
      <c r="A84" s="37">
        <v>22090200</v>
      </c>
      <c r="B84" s="33" t="s">
        <v>93</v>
      </c>
      <c r="C84" s="56">
        <f t="shared" si="2"/>
        <v>0</v>
      </c>
      <c r="D84" s="49"/>
      <c r="E84" s="57"/>
      <c r="F84" s="57"/>
      <c r="G84" s="15"/>
      <c r="H84" s="15"/>
      <c r="I84" s="15"/>
      <c r="J84" s="15"/>
      <c r="K84" s="15"/>
      <c r="L84" s="15"/>
      <c r="IK84" s="15"/>
      <c r="IL84" s="15"/>
      <c r="IM84" s="15"/>
      <c r="IN84" s="15"/>
      <c r="IO84" s="15"/>
      <c r="IP84" s="15"/>
      <c r="IQ84" s="15"/>
      <c r="IR84" s="15"/>
      <c r="IS84" s="15"/>
    </row>
    <row r="85" spans="1:253" s="16" customFormat="1" ht="32.450000000000003" customHeight="1">
      <c r="A85" s="37">
        <v>22090400</v>
      </c>
      <c r="B85" s="27" t="s">
        <v>73</v>
      </c>
      <c r="C85" s="56">
        <f t="shared" si="2"/>
        <v>800</v>
      </c>
      <c r="D85" s="49">
        <f>38600-37000-800</f>
        <v>800</v>
      </c>
      <c r="E85" s="57"/>
      <c r="F85" s="57"/>
      <c r="G85" s="15"/>
      <c r="H85" s="15"/>
      <c r="I85" s="15"/>
      <c r="J85" s="15"/>
      <c r="K85" s="15"/>
      <c r="L85" s="15"/>
      <c r="IK85" s="15"/>
      <c r="IL85" s="15"/>
      <c r="IM85" s="15"/>
      <c r="IN85" s="15"/>
      <c r="IO85" s="15"/>
      <c r="IP85" s="15"/>
      <c r="IQ85" s="15"/>
      <c r="IR85" s="15"/>
      <c r="IS85" s="15"/>
    </row>
    <row r="86" spans="1:253" s="12" customFormat="1" ht="23.25" customHeight="1">
      <c r="A86" s="37">
        <v>24000000</v>
      </c>
      <c r="B86" s="27" t="s">
        <v>47</v>
      </c>
      <c r="C86" s="56">
        <f>D86+E86</f>
        <v>6530000</v>
      </c>
      <c r="D86" s="56">
        <f>D87+D88</f>
        <v>6430000</v>
      </c>
      <c r="E86" s="56">
        <f>E88+E92</f>
        <v>100000</v>
      </c>
      <c r="F86" s="56">
        <f>F88+F92</f>
        <v>0</v>
      </c>
      <c r="G86" s="11"/>
      <c r="H86" s="11"/>
      <c r="I86" s="11"/>
      <c r="J86" s="11"/>
      <c r="K86" s="11"/>
      <c r="L86" s="11"/>
      <c r="IK86" s="11"/>
      <c r="IL86" s="11"/>
      <c r="IM86" s="11"/>
      <c r="IN86" s="11"/>
      <c r="IO86" s="11"/>
      <c r="IP86" s="11"/>
      <c r="IQ86" s="11"/>
      <c r="IR86" s="11"/>
      <c r="IS86" s="11"/>
    </row>
    <row r="87" spans="1:253" s="12" customFormat="1" ht="49.9" customHeight="1">
      <c r="A87" s="37">
        <v>24030000</v>
      </c>
      <c r="B87" s="27" t="s">
        <v>58</v>
      </c>
      <c r="C87" s="56">
        <f t="shared" ref="C87:C92" si="3">D87+E87</f>
        <v>5500</v>
      </c>
      <c r="D87" s="56">
        <v>5500</v>
      </c>
      <c r="E87" s="56"/>
      <c r="F87" s="56"/>
      <c r="G87" s="11"/>
      <c r="H87" s="11"/>
      <c r="I87" s="11"/>
      <c r="J87" s="11"/>
      <c r="K87" s="11"/>
      <c r="L87" s="11"/>
      <c r="IK87" s="11"/>
      <c r="IL87" s="11"/>
      <c r="IM87" s="11"/>
      <c r="IN87" s="11"/>
      <c r="IO87" s="11"/>
      <c r="IP87" s="11"/>
      <c r="IQ87" s="11"/>
      <c r="IR87" s="11"/>
      <c r="IS87" s="11"/>
    </row>
    <row r="88" spans="1:253" s="12" customFormat="1" ht="20.45" customHeight="1">
      <c r="A88" s="37">
        <v>24060000</v>
      </c>
      <c r="B88" s="27" t="s">
        <v>49</v>
      </c>
      <c r="C88" s="56">
        <f t="shared" si="3"/>
        <v>6524500</v>
      </c>
      <c r="D88" s="56">
        <f>D89+D90+D91+D92</f>
        <v>6424500</v>
      </c>
      <c r="E88" s="56">
        <f>E89+E90+E91</f>
        <v>100000</v>
      </c>
      <c r="F88" s="56"/>
      <c r="G88" s="11"/>
      <c r="H88" s="11"/>
      <c r="I88" s="11"/>
      <c r="J88" s="11"/>
      <c r="K88" s="11"/>
      <c r="L88" s="11"/>
      <c r="IK88" s="11"/>
      <c r="IL88" s="11"/>
      <c r="IM88" s="11"/>
      <c r="IN88" s="11"/>
      <c r="IO88" s="11"/>
      <c r="IP88" s="11"/>
      <c r="IQ88" s="11"/>
      <c r="IR88" s="11"/>
      <c r="IS88" s="11"/>
    </row>
    <row r="89" spans="1:253" s="12" customFormat="1" ht="19.149999999999999" customHeight="1">
      <c r="A89" s="37">
        <v>24060300</v>
      </c>
      <c r="B89" s="27" t="s">
        <v>49</v>
      </c>
      <c r="C89" s="56">
        <f t="shared" si="3"/>
        <v>5760000</v>
      </c>
      <c r="D89" s="56">
        <f>4000000+270000+900000+360000+230000</f>
        <v>5760000</v>
      </c>
      <c r="E89" s="56"/>
      <c r="F89" s="56"/>
      <c r="G89" s="11"/>
      <c r="H89" s="11"/>
      <c r="I89" s="11"/>
      <c r="J89" s="11"/>
      <c r="K89" s="11"/>
      <c r="L89" s="11"/>
      <c r="IK89" s="11"/>
      <c r="IL89" s="11"/>
      <c r="IM89" s="11"/>
      <c r="IN89" s="11"/>
      <c r="IO89" s="11"/>
      <c r="IP89" s="11"/>
      <c r="IQ89" s="11"/>
      <c r="IR89" s="11"/>
      <c r="IS89" s="11"/>
    </row>
    <row r="90" spans="1:253" s="16" customFormat="1" ht="66" customHeight="1">
      <c r="A90" s="37">
        <v>24062000</v>
      </c>
      <c r="B90" s="27" t="s">
        <v>132</v>
      </c>
      <c r="C90" s="56">
        <f t="shared" si="3"/>
        <v>18300</v>
      </c>
      <c r="D90" s="57">
        <v>18300</v>
      </c>
      <c r="E90" s="57"/>
      <c r="F90" s="57"/>
      <c r="G90" s="15"/>
      <c r="H90" s="15"/>
      <c r="I90" s="15"/>
      <c r="J90" s="15"/>
      <c r="K90" s="15"/>
      <c r="L90" s="15"/>
      <c r="IK90" s="15"/>
      <c r="IL90" s="15"/>
      <c r="IM90" s="15"/>
      <c r="IN90" s="15"/>
      <c r="IO90" s="15"/>
      <c r="IP90" s="15"/>
      <c r="IQ90" s="15"/>
      <c r="IR90" s="15"/>
      <c r="IS90" s="15"/>
    </row>
    <row r="91" spans="1:253" s="16" customFormat="1" ht="48" customHeight="1">
      <c r="A91" s="37">
        <v>24062100</v>
      </c>
      <c r="B91" s="27" t="s">
        <v>48</v>
      </c>
      <c r="C91" s="56">
        <f t="shared" si="3"/>
        <v>100000</v>
      </c>
      <c r="D91" s="57"/>
      <c r="E91" s="57">
        <v>100000</v>
      </c>
      <c r="F91" s="57"/>
      <c r="G91" s="15"/>
      <c r="H91" s="15"/>
      <c r="I91" s="15"/>
      <c r="J91" s="15"/>
      <c r="K91" s="15"/>
      <c r="L91" s="15"/>
      <c r="IK91" s="15"/>
      <c r="IL91" s="15"/>
      <c r="IM91" s="15"/>
      <c r="IN91" s="15"/>
      <c r="IO91" s="15"/>
      <c r="IP91" s="15"/>
      <c r="IQ91" s="15"/>
      <c r="IR91" s="15"/>
      <c r="IS91" s="15"/>
    </row>
    <row r="92" spans="1:253" s="12" customFormat="1" ht="142.15" customHeight="1">
      <c r="A92" s="37">
        <v>24062200</v>
      </c>
      <c r="B92" s="27" t="s">
        <v>117</v>
      </c>
      <c r="C92" s="56">
        <f t="shared" si="3"/>
        <v>646200</v>
      </c>
      <c r="D92" s="57">
        <f>83200+162000+229700+11200+160100</f>
        <v>646200</v>
      </c>
      <c r="E92" s="57"/>
      <c r="F92" s="57"/>
      <c r="G92" s="11"/>
      <c r="H92" s="11"/>
      <c r="I92" s="11"/>
      <c r="J92" s="11"/>
      <c r="K92" s="11"/>
      <c r="L92" s="11"/>
      <c r="IK92" s="11"/>
      <c r="IL92" s="11"/>
      <c r="IM92" s="11"/>
      <c r="IN92" s="11"/>
      <c r="IO92" s="11"/>
      <c r="IP92" s="11"/>
      <c r="IQ92" s="11"/>
      <c r="IR92" s="11"/>
      <c r="IS92" s="11"/>
    </row>
    <row r="93" spans="1:253" s="12" customFormat="1" ht="19.149999999999999" customHeight="1">
      <c r="A93" s="37">
        <v>25000000</v>
      </c>
      <c r="B93" s="28" t="s">
        <v>13</v>
      </c>
      <c r="C93" s="56">
        <f>C94</f>
        <v>35257926</v>
      </c>
      <c r="D93" s="56"/>
      <c r="E93" s="56">
        <f>E94</f>
        <v>35257926</v>
      </c>
      <c r="F93" s="56"/>
      <c r="G93" s="11"/>
      <c r="H93" s="11"/>
      <c r="I93" s="11"/>
      <c r="J93" s="11"/>
      <c r="K93" s="11"/>
      <c r="L93" s="11"/>
      <c r="IK93" s="11"/>
      <c r="IL93" s="11"/>
      <c r="IM93" s="11"/>
      <c r="IN93" s="11"/>
      <c r="IO93" s="11"/>
      <c r="IP93" s="11"/>
      <c r="IQ93" s="11"/>
      <c r="IR93" s="11"/>
      <c r="IS93" s="11"/>
    </row>
    <row r="94" spans="1:253" s="12" customFormat="1" ht="33.6" customHeight="1">
      <c r="A94" s="37">
        <v>25010000</v>
      </c>
      <c r="B94" s="27" t="s">
        <v>43</v>
      </c>
      <c r="C94" s="56">
        <f t="shared" si="2"/>
        <v>35257926</v>
      </c>
      <c r="D94" s="56">
        <f>D95+D96+D97</f>
        <v>0</v>
      </c>
      <c r="E94" s="56">
        <f>SUM(E95:E97)</f>
        <v>35257926</v>
      </c>
      <c r="F94" s="56"/>
      <c r="G94" s="11"/>
      <c r="H94" s="11"/>
      <c r="I94" s="11"/>
      <c r="J94" s="11"/>
      <c r="K94" s="11"/>
      <c r="L94" s="11"/>
      <c r="IK94" s="11"/>
      <c r="IL94" s="11"/>
      <c r="IM94" s="11"/>
      <c r="IN94" s="11"/>
      <c r="IO94" s="11"/>
      <c r="IP94" s="11"/>
      <c r="IQ94" s="11"/>
      <c r="IR94" s="11"/>
      <c r="IS94" s="11"/>
    </row>
    <row r="95" spans="1:253" s="16" customFormat="1" ht="31.5">
      <c r="A95" s="37">
        <v>25010100</v>
      </c>
      <c r="B95" s="27" t="s">
        <v>44</v>
      </c>
      <c r="C95" s="56">
        <f t="shared" si="2"/>
        <v>34988061</v>
      </c>
      <c r="D95" s="56"/>
      <c r="E95" s="56">
        <v>34988061</v>
      </c>
      <c r="F95" s="56"/>
      <c r="G95" s="15"/>
      <c r="H95" s="15"/>
      <c r="I95" s="15"/>
      <c r="J95" s="15"/>
      <c r="K95" s="15"/>
      <c r="L95" s="15"/>
      <c r="IK95" s="15"/>
      <c r="IL95" s="15"/>
      <c r="IM95" s="15"/>
      <c r="IN95" s="15"/>
      <c r="IO95" s="15"/>
      <c r="IP95" s="15"/>
      <c r="IQ95" s="15"/>
      <c r="IR95" s="15"/>
      <c r="IS95" s="15"/>
    </row>
    <row r="96" spans="1:253" s="16" customFormat="1" ht="49.15" customHeight="1">
      <c r="A96" s="37">
        <v>25010300</v>
      </c>
      <c r="B96" s="27" t="s">
        <v>95</v>
      </c>
      <c r="C96" s="56">
        <f>D96+E96</f>
        <v>267865</v>
      </c>
      <c r="D96" s="56"/>
      <c r="E96" s="56">
        <v>267865</v>
      </c>
      <c r="F96" s="56"/>
      <c r="G96" s="15"/>
      <c r="H96" s="15"/>
      <c r="I96" s="15"/>
      <c r="J96" s="15"/>
      <c r="K96" s="15"/>
      <c r="L96" s="15"/>
      <c r="IK96" s="15"/>
      <c r="IL96" s="15"/>
      <c r="IM96" s="15"/>
      <c r="IN96" s="15"/>
      <c r="IO96" s="15"/>
      <c r="IP96" s="15"/>
      <c r="IQ96" s="15"/>
      <c r="IR96" s="15"/>
      <c r="IS96" s="15"/>
    </row>
    <row r="97" spans="1:253" s="16" customFormat="1" ht="31.5">
      <c r="A97" s="37">
        <v>25010400</v>
      </c>
      <c r="B97" s="27" t="s">
        <v>100</v>
      </c>
      <c r="C97" s="56">
        <f t="shared" si="2"/>
        <v>2000</v>
      </c>
      <c r="D97" s="56"/>
      <c r="E97" s="56">
        <v>2000</v>
      </c>
      <c r="F97" s="56"/>
      <c r="G97" s="15"/>
      <c r="H97" s="15"/>
      <c r="I97" s="15"/>
      <c r="J97" s="15"/>
      <c r="K97" s="15"/>
      <c r="L97" s="15"/>
      <c r="IK97" s="15"/>
      <c r="IL97" s="15"/>
      <c r="IM97" s="15"/>
      <c r="IN97" s="15"/>
      <c r="IO97" s="15"/>
      <c r="IP97" s="15"/>
      <c r="IQ97" s="15"/>
      <c r="IR97" s="15"/>
      <c r="IS97" s="15"/>
    </row>
    <row r="98" spans="1:253" s="12" customFormat="1" ht="21" customHeight="1">
      <c r="A98" s="37">
        <v>30000000</v>
      </c>
      <c r="B98" s="27" t="s">
        <v>50</v>
      </c>
      <c r="C98" s="56">
        <f>C99+C104</f>
        <v>1689787</v>
      </c>
      <c r="D98" s="56">
        <f>D99</f>
        <v>0</v>
      </c>
      <c r="E98" s="56">
        <f>E99+E104</f>
        <v>1689787</v>
      </c>
      <c r="F98" s="56">
        <f>F99+F104</f>
        <v>1689787</v>
      </c>
      <c r="G98" s="11"/>
      <c r="H98" s="11"/>
      <c r="I98" s="11"/>
      <c r="J98" s="11"/>
      <c r="K98" s="11"/>
      <c r="L98" s="11"/>
      <c r="IK98" s="11"/>
      <c r="IL98" s="11"/>
      <c r="IM98" s="11"/>
      <c r="IN98" s="11"/>
      <c r="IO98" s="11"/>
      <c r="IP98" s="11"/>
      <c r="IQ98" s="11"/>
      <c r="IR98" s="11"/>
      <c r="IS98" s="11"/>
    </row>
    <row r="99" spans="1:253" s="12" customFormat="1" ht="18.75" customHeight="1">
      <c r="A99" s="37">
        <v>31000000</v>
      </c>
      <c r="B99" s="27" t="s">
        <v>59</v>
      </c>
      <c r="C99" s="56">
        <f>C103</f>
        <v>100000</v>
      </c>
      <c r="D99" s="56">
        <f>D100+D102</f>
        <v>0</v>
      </c>
      <c r="E99" s="56">
        <f>E103</f>
        <v>100000</v>
      </c>
      <c r="F99" s="56">
        <f>F103</f>
        <v>100000</v>
      </c>
      <c r="G99" s="11"/>
      <c r="H99" s="11"/>
      <c r="I99" s="11"/>
      <c r="J99" s="11"/>
      <c r="K99" s="11"/>
      <c r="L99" s="11"/>
      <c r="IK99" s="11"/>
      <c r="IL99" s="11"/>
      <c r="IM99" s="11"/>
      <c r="IN99" s="11"/>
      <c r="IO99" s="11"/>
      <c r="IP99" s="11"/>
      <c r="IQ99" s="11"/>
      <c r="IR99" s="11"/>
      <c r="IS99" s="11"/>
    </row>
    <row r="100" spans="1:253" s="12" customFormat="1" ht="48.6" hidden="1" customHeight="1">
      <c r="A100" s="37">
        <v>31010000</v>
      </c>
      <c r="B100" s="27" t="s">
        <v>60</v>
      </c>
      <c r="C100" s="56">
        <f>D100+E100</f>
        <v>0</v>
      </c>
      <c r="D100" s="56">
        <f>D101</f>
        <v>0</v>
      </c>
      <c r="E100" s="56"/>
      <c r="F100" s="56"/>
      <c r="G100" s="11"/>
      <c r="H100" s="11"/>
      <c r="I100" s="11"/>
      <c r="J100" s="11"/>
      <c r="K100" s="11"/>
      <c r="L100" s="11"/>
      <c r="IK100" s="11"/>
      <c r="IL100" s="11"/>
      <c r="IM100" s="11"/>
      <c r="IN100" s="11"/>
      <c r="IO100" s="11"/>
      <c r="IP100" s="11"/>
      <c r="IQ100" s="11"/>
      <c r="IR100" s="11"/>
      <c r="IS100" s="11"/>
    </row>
    <row r="101" spans="1:253" s="16" customFormat="1" ht="78.75" hidden="1">
      <c r="A101" s="37">
        <v>31010200</v>
      </c>
      <c r="B101" s="27" t="s">
        <v>61</v>
      </c>
      <c r="C101" s="56">
        <f>D101</f>
        <v>0</v>
      </c>
      <c r="D101" s="56"/>
      <c r="E101" s="56"/>
      <c r="F101" s="56"/>
      <c r="G101" s="15"/>
      <c r="H101" s="15"/>
      <c r="I101" s="15"/>
      <c r="J101" s="15"/>
      <c r="K101" s="15"/>
      <c r="L101" s="15"/>
      <c r="IK101" s="15"/>
      <c r="IL101" s="15"/>
      <c r="IM101" s="15"/>
      <c r="IN101" s="15"/>
      <c r="IO101" s="15"/>
      <c r="IP101" s="15"/>
      <c r="IQ101" s="15"/>
      <c r="IR101" s="15"/>
      <c r="IS101" s="15"/>
    </row>
    <row r="102" spans="1:253" s="16" customFormat="1" ht="31.5" hidden="1">
      <c r="A102" s="37">
        <v>31020000</v>
      </c>
      <c r="B102" s="27" t="s">
        <v>62</v>
      </c>
      <c r="C102" s="56">
        <f>D102</f>
        <v>0</v>
      </c>
      <c r="D102" s="56">
        <f>3000-3000</f>
        <v>0</v>
      </c>
      <c r="E102" s="56"/>
      <c r="F102" s="56"/>
      <c r="G102" s="15"/>
      <c r="H102" s="15"/>
      <c r="I102" s="15"/>
      <c r="J102" s="15"/>
      <c r="K102" s="15"/>
      <c r="L102" s="15"/>
      <c r="IK102" s="15"/>
      <c r="IL102" s="15"/>
      <c r="IM102" s="15"/>
      <c r="IN102" s="15"/>
      <c r="IO102" s="15"/>
      <c r="IP102" s="15"/>
      <c r="IQ102" s="15"/>
      <c r="IR102" s="15"/>
      <c r="IS102" s="15"/>
    </row>
    <row r="103" spans="1:253" s="12" customFormat="1" ht="46.5" customHeight="1">
      <c r="A103" s="37">
        <v>31030000</v>
      </c>
      <c r="B103" s="27" t="s">
        <v>64</v>
      </c>
      <c r="C103" s="56">
        <f>D103+E103</f>
        <v>100000</v>
      </c>
      <c r="D103" s="56"/>
      <c r="E103" s="56">
        <v>100000</v>
      </c>
      <c r="F103" s="56">
        <f>E103</f>
        <v>100000</v>
      </c>
      <c r="G103" s="11"/>
      <c r="H103" s="11"/>
      <c r="I103" s="11"/>
      <c r="J103" s="11"/>
      <c r="K103" s="11"/>
      <c r="L103" s="11"/>
      <c r="IK103" s="11"/>
      <c r="IL103" s="11"/>
      <c r="IM103" s="11"/>
      <c r="IN103" s="11"/>
      <c r="IO103" s="11"/>
      <c r="IP103" s="11"/>
      <c r="IQ103" s="11"/>
      <c r="IR103" s="11"/>
      <c r="IS103" s="11"/>
    </row>
    <row r="104" spans="1:253" s="12" customFormat="1" ht="16.899999999999999" customHeight="1">
      <c r="A104" s="37">
        <v>33000000</v>
      </c>
      <c r="B104" s="28" t="s">
        <v>52</v>
      </c>
      <c r="C104" s="56">
        <f>C105</f>
        <v>1589787</v>
      </c>
      <c r="D104" s="56"/>
      <c r="E104" s="56">
        <f>E105</f>
        <v>1589787</v>
      </c>
      <c r="F104" s="56">
        <f>E104</f>
        <v>1589787</v>
      </c>
      <c r="G104" s="11"/>
      <c r="H104" s="11"/>
      <c r="I104" s="11"/>
      <c r="J104" s="11"/>
      <c r="K104" s="11"/>
      <c r="L104" s="11"/>
      <c r="IK104" s="11"/>
      <c r="IL104" s="11"/>
      <c r="IM104" s="11"/>
      <c r="IN104" s="11"/>
      <c r="IO104" s="11"/>
      <c r="IP104" s="11"/>
      <c r="IQ104" s="11"/>
      <c r="IR104" s="11"/>
      <c r="IS104" s="11"/>
    </row>
    <row r="105" spans="1:253" s="12" customFormat="1" ht="18" customHeight="1">
      <c r="A105" s="37">
        <v>33010000</v>
      </c>
      <c r="B105" s="27" t="s">
        <v>53</v>
      </c>
      <c r="C105" s="56">
        <f>C106</f>
        <v>1589787</v>
      </c>
      <c r="D105" s="56"/>
      <c r="E105" s="56">
        <f>E106</f>
        <v>1589787</v>
      </c>
      <c r="F105" s="56">
        <f>E105</f>
        <v>1589787</v>
      </c>
      <c r="G105" s="11"/>
      <c r="H105" s="11"/>
      <c r="I105" s="11"/>
      <c r="J105" s="11"/>
      <c r="K105" s="11"/>
      <c r="L105" s="11"/>
      <c r="IK105" s="11"/>
      <c r="IL105" s="11"/>
      <c r="IM105" s="11"/>
      <c r="IN105" s="11"/>
      <c r="IO105" s="11"/>
      <c r="IP105" s="11"/>
      <c r="IQ105" s="11"/>
      <c r="IR105" s="11"/>
      <c r="IS105" s="11"/>
    </row>
    <row r="106" spans="1:253" s="16" customFormat="1" ht="63.75" customHeight="1">
      <c r="A106" s="37">
        <v>33010100</v>
      </c>
      <c r="B106" s="27" t="s">
        <v>57</v>
      </c>
      <c r="C106" s="56">
        <f t="shared" ref="C106:C124" si="4">D106+E106</f>
        <v>1589787</v>
      </c>
      <c r="D106" s="56"/>
      <c r="E106" s="56">
        <f>486787+1103000</f>
        <v>1589787</v>
      </c>
      <c r="F106" s="56">
        <f>E106</f>
        <v>1589787</v>
      </c>
      <c r="G106" s="15"/>
      <c r="H106" s="15"/>
      <c r="I106" s="15"/>
      <c r="J106" s="15"/>
      <c r="K106" s="15"/>
      <c r="L106" s="15"/>
      <c r="IK106" s="15"/>
      <c r="IL106" s="15"/>
      <c r="IM106" s="15"/>
      <c r="IN106" s="15"/>
      <c r="IO106" s="15"/>
      <c r="IP106" s="15"/>
      <c r="IQ106" s="15"/>
      <c r="IR106" s="15"/>
      <c r="IS106" s="15"/>
    </row>
    <row r="107" spans="1:253" s="16" customFormat="1" ht="19.899999999999999" customHeight="1">
      <c r="A107" s="37">
        <v>50000000</v>
      </c>
      <c r="B107" s="28" t="s">
        <v>9</v>
      </c>
      <c r="C107" s="56">
        <f t="shared" si="4"/>
        <v>2000000</v>
      </c>
      <c r="D107" s="57"/>
      <c r="E107" s="57">
        <f>E108</f>
        <v>2000000</v>
      </c>
      <c r="F107" s="57"/>
      <c r="G107" s="15"/>
      <c r="H107" s="21"/>
      <c r="I107" s="15"/>
      <c r="J107" s="15"/>
      <c r="K107" s="15"/>
      <c r="L107" s="15"/>
      <c r="IK107" s="15"/>
      <c r="IL107" s="15"/>
      <c r="IM107" s="15"/>
      <c r="IN107" s="15"/>
      <c r="IO107" s="15"/>
      <c r="IP107" s="15"/>
      <c r="IQ107" s="15"/>
      <c r="IR107" s="15"/>
      <c r="IS107" s="15"/>
    </row>
    <row r="108" spans="1:253" s="16" customFormat="1" ht="48.75" customHeight="1">
      <c r="A108" s="37">
        <v>50110000</v>
      </c>
      <c r="B108" s="27" t="s">
        <v>45</v>
      </c>
      <c r="C108" s="56">
        <f t="shared" si="4"/>
        <v>2000000</v>
      </c>
      <c r="D108" s="57"/>
      <c r="E108" s="57">
        <v>2000000</v>
      </c>
      <c r="F108" s="57"/>
      <c r="G108" s="15"/>
      <c r="H108" s="22"/>
      <c r="I108" s="15"/>
      <c r="J108" s="15"/>
      <c r="K108" s="15"/>
      <c r="L108" s="15"/>
      <c r="IK108" s="15"/>
      <c r="IL108" s="15"/>
      <c r="IM108" s="15"/>
      <c r="IN108" s="15"/>
      <c r="IO108" s="15"/>
      <c r="IP108" s="15"/>
      <c r="IQ108" s="15"/>
      <c r="IR108" s="15"/>
      <c r="IS108" s="15"/>
    </row>
    <row r="109" spans="1:253" s="16" customFormat="1" ht="33" customHeight="1">
      <c r="A109" s="37"/>
      <c r="B109" s="43" t="s">
        <v>86</v>
      </c>
      <c r="C109" s="59">
        <f>D109+E109</f>
        <v>1311938713</v>
      </c>
      <c r="D109" s="59">
        <f>D14+D61+D98+D107</f>
        <v>1271806000</v>
      </c>
      <c r="E109" s="59">
        <f>E14+E61+E98+E107</f>
        <v>40132713</v>
      </c>
      <c r="F109" s="59">
        <f>F98</f>
        <v>1689787</v>
      </c>
      <c r="G109" s="15"/>
      <c r="H109" s="22"/>
      <c r="I109" s="15"/>
      <c r="J109" s="15"/>
      <c r="K109" s="15"/>
      <c r="L109" s="15"/>
      <c r="IK109" s="15"/>
      <c r="IL109" s="15"/>
      <c r="IM109" s="15"/>
      <c r="IN109" s="15"/>
      <c r="IO109" s="15"/>
      <c r="IP109" s="15"/>
      <c r="IQ109" s="15"/>
      <c r="IR109" s="15"/>
      <c r="IS109" s="15"/>
    </row>
    <row r="110" spans="1:253" s="20" customFormat="1" ht="23.25" customHeight="1">
      <c r="A110" s="37">
        <v>40000000</v>
      </c>
      <c r="B110" s="28" t="s">
        <v>1</v>
      </c>
      <c r="C110" s="58">
        <f t="shared" si="4"/>
        <v>398643018.03999996</v>
      </c>
      <c r="D110" s="58">
        <f>D111</f>
        <v>317346416.03999996</v>
      </c>
      <c r="E110" s="56">
        <f>E111</f>
        <v>81296602</v>
      </c>
      <c r="F110" s="56">
        <f>F111</f>
        <v>56025702</v>
      </c>
      <c r="G110" s="19"/>
      <c r="H110" s="19"/>
      <c r="I110" s="31"/>
      <c r="J110" s="19"/>
      <c r="K110" s="19"/>
      <c r="L110" s="19"/>
      <c r="IK110" s="19"/>
      <c r="IL110" s="19"/>
      <c r="IM110" s="19"/>
      <c r="IN110" s="19"/>
      <c r="IO110" s="19"/>
      <c r="IP110" s="19"/>
      <c r="IQ110" s="19"/>
      <c r="IR110" s="19"/>
      <c r="IS110" s="19"/>
    </row>
    <row r="111" spans="1:253" s="12" customFormat="1" ht="18.75" customHeight="1">
      <c r="A111" s="37">
        <v>41000000</v>
      </c>
      <c r="B111" s="28" t="s">
        <v>14</v>
      </c>
      <c r="C111" s="58">
        <f t="shared" si="4"/>
        <v>398643018.03999996</v>
      </c>
      <c r="D111" s="69">
        <f>+D115+D112+D116+D125+D127</f>
        <v>317346416.03999996</v>
      </c>
      <c r="E111" s="49">
        <f>E112+E116+E125+E127</f>
        <v>81296602</v>
      </c>
      <c r="F111" s="49">
        <f>F112+F116+F125+F127</f>
        <v>56025702</v>
      </c>
      <c r="G111" s="11"/>
      <c r="H111" s="11"/>
      <c r="I111" s="11"/>
      <c r="J111" s="11"/>
      <c r="K111" s="11"/>
      <c r="L111" s="11"/>
      <c r="IK111" s="11"/>
      <c r="IL111" s="11"/>
      <c r="IM111" s="11"/>
      <c r="IN111" s="11"/>
      <c r="IO111" s="11"/>
      <c r="IP111" s="11"/>
      <c r="IQ111" s="11"/>
      <c r="IR111" s="11"/>
      <c r="IS111" s="11"/>
    </row>
    <row r="112" spans="1:253" s="12" customFormat="1" ht="16.899999999999999" customHeight="1">
      <c r="A112" s="37">
        <v>41020000</v>
      </c>
      <c r="B112" s="28" t="s">
        <v>72</v>
      </c>
      <c r="C112" s="56">
        <f t="shared" si="4"/>
        <v>16678800</v>
      </c>
      <c r="D112" s="49">
        <f>D113+D114</f>
        <v>16678800</v>
      </c>
      <c r="E112" s="49"/>
      <c r="F112" s="57"/>
      <c r="G112" s="11"/>
      <c r="H112" s="11"/>
      <c r="I112" s="11"/>
      <c r="J112" s="11"/>
      <c r="K112" s="11"/>
      <c r="L112" s="11"/>
      <c r="IK112" s="11"/>
      <c r="IL112" s="11"/>
      <c r="IM112" s="11"/>
      <c r="IN112" s="11"/>
      <c r="IO112" s="11"/>
      <c r="IP112" s="11"/>
      <c r="IQ112" s="11"/>
      <c r="IR112" s="11"/>
      <c r="IS112" s="11"/>
    </row>
    <row r="113" spans="1:253" s="16" customFormat="1" ht="18.600000000000001" hidden="1" customHeight="1">
      <c r="A113" s="37">
        <v>41020100</v>
      </c>
      <c r="B113" s="28" t="s">
        <v>101</v>
      </c>
      <c r="C113" s="56">
        <f t="shared" si="4"/>
        <v>0</v>
      </c>
      <c r="D113" s="49"/>
      <c r="E113" s="49"/>
      <c r="F113" s="57"/>
      <c r="G113" s="15"/>
      <c r="H113" s="15"/>
      <c r="I113" s="15"/>
      <c r="J113" s="15"/>
      <c r="K113" s="15"/>
      <c r="L113" s="15"/>
      <c r="IK113" s="15"/>
      <c r="IL113" s="15"/>
      <c r="IM113" s="15"/>
      <c r="IN113" s="15"/>
      <c r="IO113" s="15"/>
      <c r="IP113" s="15"/>
      <c r="IQ113" s="15"/>
      <c r="IR113" s="15"/>
      <c r="IS113" s="15"/>
    </row>
    <row r="114" spans="1:253" s="16" customFormat="1" ht="80.25" customHeight="1">
      <c r="A114" s="37">
        <v>41021000</v>
      </c>
      <c r="B114" s="28" t="s">
        <v>74</v>
      </c>
      <c r="C114" s="56">
        <f t="shared" si="4"/>
        <v>16678800</v>
      </c>
      <c r="D114" s="49">
        <v>16678800</v>
      </c>
      <c r="E114" s="49"/>
      <c r="F114" s="57"/>
      <c r="G114" s="15"/>
      <c r="H114" s="15"/>
      <c r="I114" s="15"/>
      <c r="J114" s="15"/>
      <c r="K114" s="15"/>
      <c r="L114" s="15"/>
      <c r="IK114" s="15"/>
      <c r="IL114" s="15"/>
      <c r="IM114" s="15"/>
      <c r="IN114" s="15"/>
      <c r="IO114" s="15"/>
      <c r="IP114" s="15"/>
      <c r="IQ114" s="15"/>
      <c r="IR114" s="15"/>
      <c r="IS114" s="15"/>
    </row>
    <row r="115" spans="1:253" s="16" customFormat="1" ht="51" hidden="1" customHeight="1">
      <c r="A115" s="37"/>
      <c r="B115" s="28"/>
      <c r="C115" s="56">
        <f t="shared" si="4"/>
        <v>0</v>
      </c>
      <c r="D115" s="49"/>
      <c r="E115" s="49"/>
      <c r="F115" s="57"/>
      <c r="G115" s="15"/>
      <c r="H115" s="15"/>
      <c r="I115" s="15"/>
      <c r="J115" s="15"/>
      <c r="K115" s="15"/>
      <c r="L115" s="15"/>
      <c r="IK115" s="15"/>
      <c r="IL115" s="15"/>
      <c r="IM115" s="15"/>
      <c r="IN115" s="15"/>
      <c r="IO115" s="15"/>
      <c r="IP115" s="15"/>
      <c r="IQ115" s="15"/>
      <c r="IR115" s="15"/>
      <c r="IS115" s="15"/>
    </row>
    <row r="116" spans="1:253" s="12" customFormat="1" ht="25.15" customHeight="1">
      <c r="A116" s="37">
        <v>41030000</v>
      </c>
      <c r="B116" s="28" t="s">
        <v>75</v>
      </c>
      <c r="C116" s="56">
        <f t="shared" si="4"/>
        <v>296825700</v>
      </c>
      <c r="D116" s="56">
        <f>D118+D117+D119+D120+D121+D122</f>
        <v>271554800</v>
      </c>
      <c r="E116" s="56">
        <f>E118+E119+E120+E121+E122+E123+E124</f>
        <v>25270900</v>
      </c>
      <c r="F116" s="56"/>
      <c r="G116" s="11"/>
      <c r="H116" s="11"/>
      <c r="I116" s="11"/>
      <c r="J116" s="11"/>
      <c r="K116" s="11"/>
      <c r="L116" s="11"/>
      <c r="IK116" s="11"/>
      <c r="IL116" s="11"/>
      <c r="IM116" s="11"/>
      <c r="IN116" s="11"/>
      <c r="IO116" s="11"/>
      <c r="IP116" s="11"/>
      <c r="IQ116" s="11"/>
      <c r="IR116" s="11"/>
      <c r="IS116" s="11"/>
    </row>
    <row r="117" spans="1:253" s="12" customFormat="1" ht="48.6" customHeight="1">
      <c r="A117" s="37">
        <v>41031100</v>
      </c>
      <c r="B117" s="28" t="s">
        <v>141</v>
      </c>
      <c r="C117" s="56">
        <f>D117+E117</f>
        <v>13489600</v>
      </c>
      <c r="D117" s="56">
        <v>13489600</v>
      </c>
      <c r="E117" s="56"/>
      <c r="F117" s="56"/>
      <c r="G117" s="11"/>
      <c r="H117" s="11"/>
      <c r="I117" s="11"/>
      <c r="J117" s="11"/>
      <c r="K117" s="11"/>
      <c r="L117" s="11"/>
      <c r="IK117" s="11"/>
      <c r="IL117" s="11"/>
      <c r="IM117" s="11"/>
      <c r="IN117" s="11"/>
      <c r="IO117" s="11"/>
      <c r="IP117" s="11"/>
      <c r="IQ117" s="11"/>
      <c r="IR117" s="11"/>
      <c r="IS117" s="11"/>
    </row>
    <row r="118" spans="1:253" s="12" customFormat="1" ht="47.25">
      <c r="A118" s="37">
        <v>41033100</v>
      </c>
      <c r="B118" s="28" t="s">
        <v>114</v>
      </c>
      <c r="C118" s="56">
        <f t="shared" si="4"/>
        <v>16000000</v>
      </c>
      <c r="D118" s="56"/>
      <c r="E118" s="56">
        <v>16000000</v>
      </c>
      <c r="F118" s="56"/>
      <c r="G118" s="11"/>
      <c r="H118" s="11"/>
      <c r="I118" s="11"/>
      <c r="J118" s="11"/>
      <c r="K118" s="11"/>
      <c r="L118" s="11"/>
      <c r="IK118" s="11"/>
      <c r="IL118" s="11"/>
      <c r="IM118" s="11"/>
      <c r="IN118" s="11"/>
      <c r="IO118" s="11"/>
      <c r="IP118" s="11"/>
      <c r="IQ118" s="11"/>
      <c r="IR118" s="11"/>
      <c r="IS118" s="11"/>
    </row>
    <row r="119" spans="1:253" s="16" customFormat="1" ht="20.25" customHeight="1">
      <c r="A119" s="37">
        <v>41033900</v>
      </c>
      <c r="B119" s="27" t="s">
        <v>46</v>
      </c>
      <c r="C119" s="56">
        <f t="shared" si="4"/>
        <v>233603900</v>
      </c>
      <c r="D119" s="49">
        <f>153082600+76368300</f>
        <v>229450900</v>
      </c>
      <c r="E119" s="49">
        <v>4153000</v>
      </c>
      <c r="F119" s="57"/>
      <c r="G119" s="15"/>
      <c r="H119" s="15"/>
      <c r="I119" s="15"/>
      <c r="J119" s="15"/>
      <c r="K119" s="15"/>
      <c r="L119" s="15"/>
      <c r="IK119" s="15"/>
      <c r="IL119" s="15"/>
      <c r="IM119" s="15"/>
      <c r="IN119" s="15"/>
      <c r="IO119" s="15"/>
      <c r="IP119" s="15"/>
      <c r="IQ119" s="15"/>
      <c r="IR119" s="15"/>
      <c r="IS119" s="15"/>
    </row>
    <row r="120" spans="1:253" s="16" customFormat="1" ht="45.75" customHeight="1">
      <c r="A120" s="37">
        <v>41035400</v>
      </c>
      <c r="B120" s="27" t="s">
        <v>125</v>
      </c>
      <c r="C120" s="56">
        <f t="shared" si="4"/>
        <v>2990500</v>
      </c>
      <c r="D120" s="49">
        <v>2125100</v>
      </c>
      <c r="E120" s="49">
        <v>865400</v>
      </c>
      <c r="F120" s="57"/>
      <c r="G120" s="15"/>
      <c r="H120" s="15"/>
      <c r="I120" s="15"/>
      <c r="J120" s="15"/>
      <c r="K120" s="15"/>
      <c r="L120" s="15"/>
      <c r="IK120" s="15"/>
      <c r="IL120" s="15"/>
      <c r="IM120" s="15"/>
      <c r="IN120" s="15"/>
      <c r="IO120" s="15"/>
      <c r="IP120" s="15"/>
      <c r="IQ120" s="15"/>
      <c r="IR120" s="15"/>
      <c r="IS120" s="15"/>
    </row>
    <row r="121" spans="1:253" s="16" customFormat="1" ht="65.25" customHeight="1">
      <c r="A121" s="37">
        <v>41036000</v>
      </c>
      <c r="B121" s="27" t="s">
        <v>127</v>
      </c>
      <c r="C121" s="56">
        <f t="shared" si="4"/>
        <v>3793800</v>
      </c>
      <c r="D121" s="49">
        <v>3793800</v>
      </c>
      <c r="E121" s="49"/>
      <c r="F121" s="57"/>
      <c r="G121" s="15"/>
      <c r="H121" s="15"/>
      <c r="I121" s="15"/>
      <c r="J121" s="15"/>
      <c r="K121" s="15"/>
      <c r="L121" s="15"/>
      <c r="IK121" s="15"/>
      <c r="IL121" s="15"/>
      <c r="IM121" s="15"/>
      <c r="IN121" s="15"/>
      <c r="IO121" s="15"/>
      <c r="IP121" s="15"/>
      <c r="IQ121" s="15"/>
      <c r="IR121" s="15"/>
      <c r="IS121" s="15"/>
    </row>
    <row r="122" spans="1:253" s="16" customFormat="1" ht="47.45" customHeight="1">
      <c r="A122" s="37">
        <v>41036300</v>
      </c>
      <c r="B122" s="27" t="s">
        <v>126</v>
      </c>
      <c r="C122" s="56">
        <f t="shared" si="4"/>
        <v>22695400</v>
      </c>
      <c r="D122" s="49">
        <f>9585400+455200+12654800</f>
        <v>22695400</v>
      </c>
      <c r="E122" s="49"/>
      <c r="F122" s="57"/>
      <c r="G122" s="15"/>
      <c r="H122" s="15"/>
      <c r="I122" s="15"/>
      <c r="J122" s="15"/>
      <c r="K122" s="15"/>
      <c r="L122" s="15"/>
      <c r="IK122" s="15"/>
      <c r="IL122" s="15"/>
      <c r="IM122" s="15"/>
      <c r="IN122" s="15"/>
      <c r="IO122" s="15"/>
      <c r="IP122" s="15"/>
      <c r="IQ122" s="15"/>
      <c r="IR122" s="15"/>
      <c r="IS122" s="15"/>
    </row>
    <row r="123" spans="1:253" s="16" customFormat="1" ht="63" customHeight="1">
      <c r="A123" s="37">
        <v>41037400</v>
      </c>
      <c r="B123" s="27" t="s">
        <v>139</v>
      </c>
      <c r="C123" s="56">
        <f t="shared" si="4"/>
        <v>2252500</v>
      </c>
      <c r="D123" s="49"/>
      <c r="E123" s="49">
        <f>1126200+1126300</f>
        <v>2252500</v>
      </c>
      <c r="F123" s="57"/>
      <c r="G123" s="15"/>
      <c r="H123" s="15"/>
      <c r="I123" s="15"/>
      <c r="J123" s="15"/>
      <c r="K123" s="15"/>
      <c r="L123" s="15"/>
      <c r="IK123" s="15"/>
      <c r="IL123" s="15"/>
      <c r="IM123" s="15"/>
      <c r="IN123" s="15"/>
      <c r="IO123" s="15"/>
      <c r="IP123" s="15"/>
      <c r="IQ123" s="15"/>
      <c r="IR123" s="15"/>
      <c r="IS123" s="15"/>
    </row>
    <row r="124" spans="1:253" s="16" customFormat="1" ht="34.15" customHeight="1">
      <c r="A124" s="37">
        <v>41038800</v>
      </c>
      <c r="B124" s="27" t="s">
        <v>142</v>
      </c>
      <c r="C124" s="56">
        <f t="shared" si="4"/>
        <v>2000000</v>
      </c>
      <c r="D124" s="49"/>
      <c r="E124" s="49">
        <v>2000000</v>
      </c>
      <c r="F124" s="57"/>
      <c r="G124" s="15"/>
      <c r="H124" s="15"/>
      <c r="I124" s="15"/>
      <c r="J124" s="15"/>
      <c r="K124" s="15"/>
      <c r="L124" s="15"/>
      <c r="IK124" s="15"/>
      <c r="IL124" s="15"/>
      <c r="IM124" s="15"/>
      <c r="IN124" s="15"/>
      <c r="IO124" s="15"/>
      <c r="IP124" s="15"/>
      <c r="IQ124" s="15"/>
      <c r="IR124" s="15"/>
      <c r="IS124" s="15"/>
    </row>
    <row r="125" spans="1:253" s="12" customFormat="1" ht="19.5" customHeight="1">
      <c r="A125" s="37">
        <v>41040000</v>
      </c>
      <c r="B125" s="27" t="s">
        <v>77</v>
      </c>
      <c r="C125" s="58">
        <f t="shared" ref="C125:C133" si="5">D125+E125</f>
        <v>1352722.78</v>
      </c>
      <c r="D125" s="69">
        <f>D126</f>
        <v>1352722.78</v>
      </c>
      <c r="E125" s="49"/>
      <c r="F125" s="57"/>
      <c r="G125" s="11"/>
      <c r="H125" s="23"/>
      <c r="I125" s="11"/>
      <c r="J125" s="11"/>
      <c r="K125" s="11"/>
      <c r="L125" s="11"/>
      <c r="IK125" s="11"/>
      <c r="IL125" s="11"/>
      <c r="IM125" s="11"/>
      <c r="IN125" s="11"/>
      <c r="IO125" s="11"/>
      <c r="IP125" s="11"/>
      <c r="IQ125" s="11"/>
      <c r="IR125" s="11"/>
      <c r="IS125" s="11"/>
    </row>
    <row r="126" spans="1:253" s="16" customFormat="1" ht="19.149999999999999" customHeight="1">
      <c r="A126" s="37">
        <v>41040400</v>
      </c>
      <c r="B126" s="27" t="s">
        <v>76</v>
      </c>
      <c r="C126" s="58">
        <f t="shared" si="5"/>
        <v>1352722.78</v>
      </c>
      <c r="D126" s="69">
        <f>274861.85+412573.96+665286.97</f>
        <v>1352722.78</v>
      </c>
      <c r="E126" s="49"/>
      <c r="F126" s="57"/>
      <c r="G126" s="15"/>
      <c r="H126" s="22"/>
      <c r="I126" s="15"/>
      <c r="J126" s="15"/>
      <c r="K126" s="15"/>
      <c r="L126" s="15"/>
      <c r="IK126" s="15"/>
      <c r="IL126" s="15"/>
      <c r="IM126" s="15"/>
      <c r="IN126" s="15"/>
      <c r="IO126" s="15"/>
      <c r="IP126" s="15"/>
      <c r="IQ126" s="15"/>
      <c r="IR126" s="15"/>
      <c r="IS126" s="15"/>
    </row>
    <row r="127" spans="1:253" s="16" customFormat="1" ht="31.5">
      <c r="A127" s="42">
        <v>41050000</v>
      </c>
      <c r="B127" s="27" t="s">
        <v>70</v>
      </c>
      <c r="C127" s="58">
        <f t="shared" si="5"/>
        <v>83785795.260000005</v>
      </c>
      <c r="D127" s="69">
        <f>D128+D129+D130+D131+D132+D133+D134+D144+D148+D143</f>
        <v>27760093.260000002</v>
      </c>
      <c r="E127" s="49">
        <f>E128+E129+E130+E131+E132+E133+E134+E144+E148+E143</f>
        <v>56025702</v>
      </c>
      <c r="F127" s="49">
        <f>F128+F129+F130+F131+F132+F133+F134+F144+F148+F143</f>
        <v>56025702</v>
      </c>
      <c r="G127" s="15"/>
      <c r="H127" s="22"/>
      <c r="I127" s="15"/>
      <c r="J127" s="15"/>
      <c r="K127" s="15"/>
      <c r="L127" s="15"/>
      <c r="IK127" s="15"/>
      <c r="IL127" s="15"/>
      <c r="IM127" s="15"/>
      <c r="IN127" s="15"/>
      <c r="IO127" s="15"/>
      <c r="IP127" s="15"/>
      <c r="IQ127" s="15"/>
      <c r="IR127" s="15"/>
      <c r="IS127" s="15"/>
    </row>
    <row r="128" spans="1:253" s="16" customFormat="1" ht="267.60000000000002" customHeight="1">
      <c r="A128" s="42">
        <v>41050200</v>
      </c>
      <c r="B128" s="27" t="s">
        <v>131</v>
      </c>
      <c r="C128" s="58">
        <f t="shared" si="5"/>
        <v>21931630.260000002</v>
      </c>
      <c r="D128" s="69">
        <f>18944030.19+2987600.07</f>
        <v>21931630.260000002</v>
      </c>
      <c r="E128" s="49"/>
      <c r="F128" s="49"/>
      <c r="G128" s="15"/>
      <c r="H128" s="22"/>
      <c r="I128" s="15"/>
      <c r="J128" s="15"/>
      <c r="K128" s="15"/>
      <c r="L128" s="15"/>
      <c r="IK128" s="15"/>
      <c r="IL128" s="15"/>
      <c r="IM128" s="15"/>
      <c r="IN128" s="15"/>
      <c r="IO128" s="15"/>
      <c r="IP128" s="15"/>
      <c r="IQ128" s="15"/>
      <c r="IR128" s="15"/>
      <c r="IS128" s="15"/>
    </row>
    <row r="129" spans="1:253" s="16" customFormat="1" ht="255.6" hidden="1" customHeight="1">
      <c r="A129" s="42">
        <v>41050600</v>
      </c>
      <c r="B129" s="27" t="s">
        <v>113</v>
      </c>
      <c r="C129" s="58">
        <f t="shared" si="5"/>
        <v>0</v>
      </c>
      <c r="D129" s="69"/>
      <c r="E129" s="49"/>
      <c r="F129" s="49"/>
      <c r="G129" s="15"/>
      <c r="H129" s="22"/>
      <c r="I129" s="15"/>
      <c r="J129" s="15"/>
      <c r="K129" s="15"/>
      <c r="L129" s="15"/>
      <c r="IK129" s="15"/>
      <c r="IL129" s="15"/>
      <c r="IM129" s="15"/>
      <c r="IN129" s="15"/>
      <c r="IO129" s="15"/>
      <c r="IP129" s="15"/>
      <c r="IQ129" s="15"/>
      <c r="IR129" s="15"/>
      <c r="IS129" s="15"/>
    </row>
    <row r="130" spans="1:253" s="16" customFormat="1" ht="31.5" customHeight="1">
      <c r="A130" s="42">
        <v>41051000</v>
      </c>
      <c r="B130" s="27" t="s">
        <v>89</v>
      </c>
      <c r="C130" s="56">
        <f t="shared" si="5"/>
        <v>1859968</v>
      </c>
      <c r="D130" s="49">
        <f>476171+760701+623096</f>
        <v>1859968</v>
      </c>
      <c r="E130" s="49"/>
      <c r="F130" s="57"/>
      <c r="G130" s="15"/>
      <c r="H130" s="22"/>
      <c r="I130" s="15"/>
      <c r="J130" s="15"/>
      <c r="K130" s="15"/>
      <c r="L130" s="15"/>
      <c r="IK130" s="15"/>
      <c r="IL130" s="15"/>
      <c r="IM130" s="15"/>
      <c r="IN130" s="15"/>
      <c r="IO130" s="15"/>
      <c r="IP130" s="15"/>
      <c r="IQ130" s="15"/>
      <c r="IR130" s="15"/>
      <c r="IS130" s="15"/>
    </row>
    <row r="131" spans="1:253" s="16" customFormat="1" ht="37.5" hidden="1" customHeight="1">
      <c r="A131" s="42">
        <v>41051100</v>
      </c>
      <c r="B131" s="29" t="s">
        <v>82</v>
      </c>
      <c r="C131" s="56">
        <f t="shared" si="5"/>
        <v>0</v>
      </c>
      <c r="D131" s="69"/>
      <c r="E131" s="49"/>
      <c r="F131" s="49"/>
      <c r="G131" s="15"/>
      <c r="H131" s="22"/>
      <c r="I131" s="15"/>
      <c r="J131" s="15"/>
      <c r="K131" s="15"/>
      <c r="L131" s="15"/>
      <c r="IK131" s="15"/>
      <c r="IL131" s="15"/>
      <c r="IM131" s="15"/>
      <c r="IN131" s="15"/>
      <c r="IO131" s="15"/>
      <c r="IP131" s="15"/>
      <c r="IQ131" s="15"/>
      <c r="IR131" s="15"/>
      <c r="IS131" s="15"/>
    </row>
    <row r="132" spans="1:253" s="16" customFormat="1" ht="46.15" hidden="1" customHeight="1">
      <c r="A132" s="42">
        <v>41051200</v>
      </c>
      <c r="B132" s="29" t="s">
        <v>83</v>
      </c>
      <c r="C132" s="56">
        <f t="shared" si="5"/>
        <v>0</v>
      </c>
      <c r="D132" s="49"/>
      <c r="E132" s="49"/>
      <c r="F132" s="57"/>
      <c r="G132" s="15"/>
      <c r="H132" s="22"/>
      <c r="I132" s="15"/>
      <c r="J132" s="15"/>
      <c r="K132" s="15"/>
      <c r="L132" s="15"/>
      <c r="IK132" s="15"/>
      <c r="IL132" s="15"/>
      <c r="IM132" s="15"/>
      <c r="IN132" s="15"/>
      <c r="IO132" s="15"/>
      <c r="IP132" s="15"/>
      <c r="IQ132" s="15"/>
      <c r="IR132" s="15"/>
      <c r="IS132" s="15"/>
    </row>
    <row r="133" spans="1:253" s="16" customFormat="1" ht="36.6" customHeight="1">
      <c r="A133" s="42">
        <v>41053700</v>
      </c>
      <c r="B133" s="29" t="s">
        <v>130</v>
      </c>
      <c r="C133" s="56">
        <f t="shared" si="5"/>
        <v>55825702</v>
      </c>
      <c r="D133" s="49"/>
      <c r="E133" s="49">
        <v>55825702</v>
      </c>
      <c r="F133" s="57">
        <f>E133</f>
        <v>55825702</v>
      </c>
      <c r="G133" s="15"/>
      <c r="H133" s="22"/>
      <c r="I133" s="15"/>
      <c r="J133" s="15"/>
      <c r="K133" s="15"/>
      <c r="L133" s="15"/>
      <c r="IK133" s="15"/>
      <c r="IL133" s="15"/>
      <c r="IM133" s="15"/>
      <c r="IN133" s="15"/>
      <c r="IO133" s="15"/>
      <c r="IP133" s="15"/>
      <c r="IQ133" s="15"/>
      <c r="IR133" s="15"/>
      <c r="IS133" s="15"/>
    </row>
    <row r="134" spans="1:253" s="16" customFormat="1" ht="20.25" customHeight="1">
      <c r="A134" s="42">
        <v>41053900</v>
      </c>
      <c r="B134" s="27" t="s">
        <v>71</v>
      </c>
      <c r="C134" s="56">
        <f>D134+E134</f>
        <v>4098223</v>
      </c>
      <c r="D134" s="49">
        <f>SUM(D136:D142)</f>
        <v>3898223</v>
      </c>
      <c r="E134" s="49">
        <f>E136+E137+E138</f>
        <v>200000</v>
      </c>
      <c r="F134" s="49">
        <f>F136+F137+F138</f>
        <v>200000</v>
      </c>
      <c r="G134" s="78" t="e">
        <f>G136+G137+G138+#REF!+#REF!</f>
        <v>#REF!</v>
      </c>
      <c r="H134" s="79"/>
      <c r="I134" s="15"/>
      <c r="J134" s="15"/>
      <c r="K134" s="15"/>
      <c r="L134" s="15"/>
      <c r="IK134" s="15"/>
      <c r="IL134" s="15"/>
      <c r="IM134" s="15"/>
      <c r="IN134" s="15"/>
      <c r="IO134" s="15"/>
      <c r="IP134" s="15"/>
      <c r="IQ134" s="15"/>
      <c r="IR134" s="15"/>
      <c r="IS134" s="15"/>
    </row>
    <row r="135" spans="1:253" s="16" customFormat="1" ht="18.600000000000001" customHeight="1">
      <c r="A135" s="42"/>
      <c r="B135" s="27" t="s">
        <v>68</v>
      </c>
      <c r="C135" s="56"/>
      <c r="D135" s="49"/>
      <c r="E135" s="49"/>
      <c r="F135" s="57"/>
      <c r="G135" s="15"/>
      <c r="H135" s="22"/>
      <c r="I135" s="15"/>
      <c r="J135" s="15"/>
      <c r="K135" s="15"/>
      <c r="L135" s="15"/>
      <c r="IK135" s="15"/>
      <c r="IL135" s="15"/>
      <c r="IM135" s="15"/>
      <c r="IN135" s="15"/>
      <c r="IO135" s="15"/>
      <c r="IP135" s="15"/>
      <c r="IQ135" s="15"/>
      <c r="IR135" s="15"/>
      <c r="IS135" s="15"/>
    </row>
    <row r="136" spans="1:253" s="16" customFormat="1" ht="48" customHeight="1">
      <c r="A136" s="42"/>
      <c r="B136" s="27" t="s">
        <v>121</v>
      </c>
      <c r="C136" s="56">
        <f>D136+E136</f>
        <v>1609034</v>
      </c>
      <c r="D136" s="49">
        <f>1186724-100000+322310</f>
        <v>1409034</v>
      </c>
      <c r="E136" s="49">
        <v>200000</v>
      </c>
      <c r="F136" s="57">
        <v>200000</v>
      </c>
      <c r="G136" s="15"/>
      <c r="H136" s="22"/>
      <c r="I136" s="15"/>
      <c r="J136" s="15"/>
      <c r="K136" s="15"/>
      <c r="L136" s="15"/>
      <c r="IK136" s="15"/>
      <c r="IL136" s="15"/>
      <c r="IM136" s="15"/>
      <c r="IN136" s="15"/>
      <c r="IO136" s="15"/>
      <c r="IP136" s="15"/>
      <c r="IQ136" s="15"/>
      <c r="IR136" s="15"/>
      <c r="IS136" s="15"/>
    </row>
    <row r="137" spans="1:253" s="16" customFormat="1" ht="46.9" customHeight="1">
      <c r="A137" s="42"/>
      <c r="B137" s="27" t="s">
        <v>110</v>
      </c>
      <c r="C137" s="56">
        <f t="shared" ref="C137:C144" si="6">D137</f>
        <v>168270</v>
      </c>
      <c r="D137" s="49">
        <f>135406+32864</f>
        <v>168270</v>
      </c>
      <c r="E137" s="49"/>
      <c r="F137" s="57"/>
      <c r="G137" s="15"/>
      <c r="H137" s="22"/>
      <c r="I137" s="15"/>
      <c r="J137" s="15"/>
      <c r="K137" s="15"/>
      <c r="L137" s="15"/>
      <c r="IK137" s="15"/>
      <c r="IL137" s="15"/>
      <c r="IM137" s="15"/>
      <c r="IN137" s="15"/>
      <c r="IO137" s="15"/>
      <c r="IP137" s="15"/>
      <c r="IQ137" s="15"/>
      <c r="IR137" s="15"/>
      <c r="IS137" s="15"/>
    </row>
    <row r="138" spans="1:253" s="72" customFormat="1" ht="46.9" customHeight="1">
      <c r="A138" s="42"/>
      <c r="B138" s="48" t="s">
        <v>138</v>
      </c>
      <c r="C138" s="56">
        <f>D138</f>
        <v>28290</v>
      </c>
      <c r="D138" s="49">
        <v>28290</v>
      </c>
      <c r="E138" s="49"/>
      <c r="F138" s="57"/>
      <c r="G138" s="70"/>
      <c r="H138" s="71"/>
      <c r="I138" s="70"/>
      <c r="J138" s="70"/>
      <c r="K138" s="70"/>
      <c r="L138" s="70"/>
      <c r="IK138" s="70"/>
      <c r="IL138" s="70"/>
      <c r="IM138" s="70"/>
      <c r="IN138" s="70"/>
      <c r="IO138" s="70"/>
      <c r="IP138" s="70"/>
      <c r="IQ138" s="70"/>
      <c r="IR138" s="70"/>
      <c r="IS138" s="70"/>
    </row>
    <row r="139" spans="1:253" s="72" customFormat="1" ht="46.9" customHeight="1">
      <c r="A139" s="42"/>
      <c r="B139" s="48" t="s">
        <v>119</v>
      </c>
      <c r="C139" s="56">
        <f>D139</f>
        <v>222629</v>
      </c>
      <c r="D139" s="49">
        <f>187344+132324-97039</f>
        <v>222629</v>
      </c>
      <c r="E139" s="49"/>
      <c r="F139" s="57"/>
      <c r="G139" s="70"/>
      <c r="H139" s="71"/>
      <c r="I139" s="70"/>
      <c r="L139" s="70"/>
      <c r="IK139" s="70"/>
      <c r="IL139" s="70"/>
      <c r="IM139" s="70"/>
      <c r="IN139" s="70"/>
      <c r="IO139" s="70"/>
      <c r="IP139" s="70"/>
      <c r="IQ139" s="70"/>
      <c r="IR139" s="70"/>
      <c r="IS139" s="70"/>
    </row>
    <row r="140" spans="1:253" s="72" customFormat="1" ht="77.45" customHeight="1">
      <c r="A140" s="42"/>
      <c r="B140" s="48" t="s">
        <v>128</v>
      </c>
      <c r="C140" s="56">
        <f t="shared" si="6"/>
        <v>2000000</v>
      </c>
      <c r="D140" s="49">
        <v>2000000</v>
      </c>
      <c r="E140" s="49"/>
      <c r="F140" s="57"/>
      <c r="G140" s="70"/>
      <c r="H140" s="71"/>
      <c r="I140" s="70"/>
      <c r="J140" s="70"/>
      <c r="K140" s="70"/>
      <c r="L140" s="70"/>
      <c r="IK140" s="70"/>
      <c r="IL140" s="70"/>
      <c r="IM140" s="70"/>
      <c r="IN140" s="70"/>
      <c r="IO140" s="70"/>
      <c r="IP140" s="70"/>
      <c r="IQ140" s="70"/>
      <c r="IR140" s="70"/>
      <c r="IS140" s="70"/>
    </row>
    <row r="141" spans="1:253" s="72" customFormat="1" ht="63" customHeight="1">
      <c r="A141" s="42"/>
      <c r="B141" s="48" t="s">
        <v>137</v>
      </c>
      <c r="C141" s="56">
        <f>D141</f>
        <v>30000</v>
      </c>
      <c r="D141" s="49">
        <v>30000</v>
      </c>
      <c r="E141" s="57"/>
      <c r="F141" s="57"/>
      <c r="G141" s="70"/>
      <c r="H141" s="71"/>
      <c r="I141" s="70"/>
      <c r="J141" s="70"/>
      <c r="K141" s="70"/>
      <c r="L141" s="70"/>
      <c r="IK141" s="70"/>
      <c r="IL141" s="70"/>
      <c r="IM141" s="70"/>
      <c r="IN141" s="70"/>
      <c r="IO141" s="70"/>
      <c r="IP141" s="70"/>
      <c r="IQ141" s="70"/>
      <c r="IR141" s="70"/>
      <c r="IS141" s="70"/>
    </row>
    <row r="142" spans="1:253" s="72" customFormat="1" ht="78.75">
      <c r="A142" s="42"/>
      <c r="B142" s="48" t="s">
        <v>140</v>
      </c>
      <c r="C142" s="56">
        <f>D142</f>
        <v>40000</v>
      </c>
      <c r="D142" s="49">
        <v>40000</v>
      </c>
      <c r="E142" s="57"/>
      <c r="F142" s="57"/>
      <c r="G142" s="70"/>
      <c r="H142" s="71"/>
      <c r="I142" s="70"/>
      <c r="J142" s="70"/>
      <c r="K142" s="70"/>
      <c r="L142" s="70"/>
      <c r="IK142" s="70"/>
      <c r="IL142" s="70"/>
      <c r="IM142" s="70"/>
      <c r="IN142" s="70"/>
      <c r="IO142" s="70"/>
      <c r="IP142" s="70"/>
      <c r="IQ142" s="70"/>
      <c r="IR142" s="70"/>
      <c r="IS142" s="70"/>
    </row>
    <row r="143" spans="1:253" s="72" customFormat="1" ht="24.6" hidden="1" customHeight="1">
      <c r="A143" s="42">
        <v>41056400</v>
      </c>
      <c r="B143" s="77" t="s">
        <v>115</v>
      </c>
      <c r="C143" s="56">
        <f t="shared" si="6"/>
        <v>0</v>
      </c>
      <c r="D143" s="76"/>
      <c r="E143" s="57"/>
      <c r="F143" s="57"/>
      <c r="G143" s="70"/>
      <c r="H143" s="71"/>
      <c r="I143" s="70"/>
      <c r="J143" s="70"/>
      <c r="K143" s="70"/>
      <c r="L143" s="70"/>
      <c r="IK143" s="70"/>
      <c r="IL143" s="70"/>
      <c r="IM143" s="70"/>
      <c r="IN143" s="70"/>
      <c r="IO143" s="70"/>
      <c r="IP143" s="70"/>
      <c r="IQ143" s="70"/>
      <c r="IR143" s="70"/>
      <c r="IS143" s="70"/>
    </row>
    <row r="144" spans="1:253" s="16" customFormat="1" ht="63.6" customHeight="1">
      <c r="A144" s="37">
        <v>41057700</v>
      </c>
      <c r="B144" s="44" t="s">
        <v>112</v>
      </c>
      <c r="C144" s="56">
        <f t="shared" si="6"/>
        <v>70272</v>
      </c>
      <c r="D144" s="57">
        <v>70272</v>
      </c>
      <c r="E144" s="57"/>
      <c r="F144" s="57"/>
      <c r="G144" s="15"/>
      <c r="H144" s="45"/>
      <c r="I144" s="15"/>
      <c r="J144" s="15"/>
      <c r="K144" s="15"/>
      <c r="L144" s="15"/>
      <c r="IK144" s="15"/>
      <c r="IL144" s="15"/>
      <c r="IM144" s="15"/>
      <c r="IN144" s="15"/>
      <c r="IO144" s="15"/>
      <c r="IP144" s="15"/>
      <c r="IQ144" s="15"/>
      <c r="IR144" s="15"/>
      <c r="IS144" s="15"/>
    </row>
    <row r="145" spans="1:253" s="72" customFormat="1" ht="49.9" hidden="1" customHeight="1">
      <c r="A145" s="42"/>
      <c r="B145" s="80"/>
      <c r="C145" s="56">
        <f>D145+E145</f>
        <v>0</v>
      </c>
      <c r="D145" s="57">
        <f>D147+D148+D149</f>
        <v>0</v>
      </c>
      <c r="E145" s="57">
        <f>E147+E148+E149</f>
        <v>0</v>
      </c>
      <c r="F145" s="57"/>
      <c r="G145" s="70"/>
      <c r="H145" s="71"/>
      <c r="I145" s="70"/>
      <c r="J145" s="70"/>
      <c r="K145" s="70"/>
      <c r="L145" s="70"/>
      <c r="IK145" s="70"/>
      <c r="IL145" s="70"/>
      <c r="IM145" s="70"/>
      <c r="IN145" s="70"/>
      <c r="IO145" s="70"/>
      <c r="IP145" s="70"/>
      <c r="IQ145" s="70"/>
      <c r="IR145" s="70"/>
      <c r="IS145" s="70"/>
    </row>
    <row r="146" spans="1:253" s="16" customFormat="1" ht="15.75" hidden="1">
      <c r="A146" s="37"/>
      <c r="B146" s="44"/>
      <c r="C146" s="56">
        <f>D146</f>
        <v>0</v>
      </c>
      <c r="D146" s="57"/>
      <c r="E146" s="57"/>
      <c r="F146" s="57"/>
      <c r="G146" s="15"/>
      <c r="H146" s="45"/>
      <c r="I146" s="15"/>
      <c r="J146" s="15"/>
      <c r="K146" s="15"/>
      <c r="L146" s="15"/>
      <c r="IK146" s="15"/>
      <c r="IL146" s="15"/>
      <c r="IM146" s="15"/>
      <c r="IN146" s="15"/>
      <c r="IO146" s="15"/>
      <c r="IP146" s="15"/>
      <c r="IQ146" s="15"/>
      <c r="IR146" s="15"/>
      <c r="IS146" s="15"/>
    </row>
    <row r="147" spans="1:253" s="16" customFormat="1" ht="15.75" hidden="1">
      <c r="A147" s="37"/>
      <c r="B147" s="44"/>
      <c r="C147" s="56">
        <f>D147+E147</f>
        <v>0</v>
      </c>
      <c r="D147" s="57"/>
      <c r="E147" s="57"/>
      <c r="F147" s="57"/>
      <c r="G147" s="15"/>
      <c r="H147" s="45"/>
      <c r="I147" s="15"/>
      <c r="J147" s="15"/>
      <c r="K147" s="15"/>
      <c r="L147" s="15"/>
      <c r="IK147" s="15"/>
      <c r="IL147" s="15"/>
      <c r="IM147" s="15"/>
      <c r="IN147" s="15"/>
      <c r="IO147" s="15"/>
      <c r="IP147" s="15"/>
      <c r="IQ147" s="15"/>
      <c r="IR147" s="15"/>
      <c r="IS147" s="15"/>
    </row>
    <row r="148" spans="1:253" s="16" customFormat="1" ht="15.75" hidden="1">
      <c r="A148" s="37"/>
      <c r="B148" s="44"/>
      <c r="C148" s="56">
        <f>D148+E148</f>
        <v>0</v>
      </c>
      <c r="D148" s="57"/>
      <c r="E148" s="57"/>
      <c r="F148" s="57"/>
      <c r="G148" s="15"/>
      <c r="H148" s="45"/>
      <c r="I148" s="15"/>
      <c r="J148" s="15"/>
      <c r="K148" s="15"/>
      <c r="L148" s="15"/>
      <c r="IK148" s="15"/>
      <c r="IL148" s="15"/>
      <c r="IM148" s="15"/>
      <c r="IN148" s="15"/>
      <c r="IO148" s="15"/>
      <c r="IP148" s="15"/>
      <c r="IQ148" s="15"/>
      <c r="IR148" s="15"/>
      <c r="IS148" s="15"/>
    </row>
    <row r="149" spans="1:253" s="16" customFormat="1" ht="15.75" hidden="1">
      <c r="A149" s="37"/>
      <c r="B149" s="44"/>
      <c r="C149" s="56">
        <f>D149+E149</f>
        <v>0</v>
      </c>
      <c r="D149" s="57"/>
      <c r="E149" s="57"/>
      <c r="F149" s="57"/>
      <c r="G149" s="15"/>
      <c r="H149" s="45"/>
      <c r="I149" s="15"/>
      <c r="J149" s="15"/>
      <c r="K149" s="15"/>
      <c r="L149" s="15"/>
      <c r="IK149" s="15"/>
      <c r="IL149" s="15"/>
      <c r="IM149" s="15"/>
      <c r="IN149" s="15"/>
      <c r="IO149" s="15"/>
      <c r="IP149" s="15"/>
      <c r="IQ149" s="15"/>
      <c r="IR149" s="15"/>
      <c r="IS149" s="15"/>
    </row>
    <row r="150" spans="1:253" s="16" customFormat="1" ht="25.15" customHeight="1">
      <c r="A150" s="35" t="s">
        <v>103</v>
      </c>
      <c r="B150" s="64" t="s">
        <v>87</v>
      </c>
      <c r="C150" s="86">
        <f>D150+E150</f>
        <v>1710581731.04</v>
      </c>
      <c r="D150" s="86">
        <f>D109+D110</f>
        <v>1589152416.04</v>
      </c>
      <c r="E150" s="59">
        <f>E109+E110</f>
        <v>121429315</v>
      </c>
      <c r="F150" s="59">
        <f>F109+F110</f>
        <v>57715489</v>
      </c>
      <c r="G150" s="15"/>
      <c r="H150" s="15"/>
      <c r="I150" s="15"/>
      <c r="J150" s="15"/>
      <c r="K150" s="15"/>
      <c r="L150" s="15"/>
      <c r="IK150" s="15"/>
      <c r="IL150" s="15"/>
      <c r="IM150" s="15"/>
      <c r="IN150" s="15"/>
      <c r="IO150" s="15"/>
      <c r="IP150" s="15"/>
      <c r="IQ150" s="15"/>
      <c r="IR150" s="15"/>
      <c r="IS150" s="15"/>
    </row>
    <row r="151" spans="1:253" s="16" customFormat="1" ht="25.15" customHeight="1">
      <c r="A151" s="24"/>
      <c r="B151" s="75"/>
      <c r="C151" s="88"/>
      <c r="D151" s="88"/>
      <c r="E151" s="60"/>
      <c r="F151" s="60"/>
      <c r="G151" s="15"/>
      <c r="H151" s="15"/>
      <c r="I151" s="15"/>
      <c r="J151" s="15"/>
      <c r="K151" s="15"/>
      <c r="L151" s="15"/>
      <c r="IK151" s="15"/>
      <c r="IL151" s="15"/>
      <c r="IM151" s="15"/>
      <c r="IN151" s="15"/>
      <c r="IO151" s="15"/>
      <c r="IP151" s="15"/>
      <c r="IQ151" s="15"/>
      <c r="IR151" s="15"/>
      <c r="IS151" s="15"/>
    </row>
    <row r="152" spans="1:253" s="16" customFormat="1" ht="25.15" customHeight="1">
      <c r="A152" s="24"/>
      <c r="B152" s="75"/>
      <c r="C152" s="88"/>
      <c r="D152" s="88"/>
      <c r="E152" s="60"/>
      <c r="F152" s="60"/>
      <c r="G152" s="15"/>
      <c r="H152" s="15"/>
      <c r="I152" s="15"/>
      <c r="J152" s="15"/>
      <c r="K152" s="15"/>
      <c r="L152" s="15"/>
      <c r="IK152" s="15"/>
      <c r="IL152" s="15"/>
      <c r="IM152" s="15"/>
      <c r="IN152" s="15"/>
      <c r="IO152" s="15"/>
      <c r="IP152" s="15"/>
      <c r="IQ152" s="15"/>
      <c r="IR152" s="15"/>
      <c r="IS152" s="15"/>
    </row>
    <row r="153" spans="1:253" s="16" customFormat="1" ht="16.149999999999999" customHeight="1">
      <c r="A153" s="24"/>
      <c r="B153" s="75"/>
      <c r="C153" s="60"/>
      <c r="D153" s="60"/>
      <c r="E153" s="60"/>
      <c r="F153" s="60"/>
      <c r="G153" s="15"/>
      <c r="H153" s="15"/>
      <c r="I153" s="15"/>
      <c r="J153" s="15"/>
      <c r="K153" s="15"/>
      <c r="L153" s="15"/>
      <c r="IK153" s="15"/>
      <c r="IL153" s="15"/>
      <c r="IM153" s="15"/>
      <c r="IN153" s="15"/>
      <c r="IO153" s="15"/>
      <c r="IP153" s="15"/>
      <c r="IQ153" s="15"/>
      <c r="IR153" s="15"/>
      <c r="IS153" s="15"/>
    </row>
    <row r="154" spans="1:253" s="16" customFormat="1" ht="66.599999999999994" customHeight="1">
      <c r="A154" s="84" t="s">
        <v>144</v>
      </c>
      <c r="B154" s="84"/>
      <c r="D154" s="92" t="s">
        <v>145</v>
      </c>
      <c r="E154" s="92"/>
      <c r="F154" s="92"/>
      <c r="G154" s="15"/>
      <c r="H154" s="15"/>
      <c r="I154" s="15"/>
      <c r="J154" s="15"/>
      <c r="K154" s="15"/>
      <c r="L154" s="15"/>
      <c r="IK154" s="15"/>
      <c r="IL154" s="15"/>
      <c r="IM154" s="15"/>
      <c r="IN154" s="15"/>
      <c r="IO154" s="15"/>
      <c r="IP154" s="15"/>
      <c r="IQ154" s="15"/>
      <c r="IR154" s="15"/>
      <c r="IS154" s="15"/>
    </row>
    <row r="155" spans="1:253" s="16" customFormat="1" ht="90.6" customHeight="1">
      <c r="A155" s="73"/>
      <c r="B155" s="73"/>
      <c r="C155" s="87"/>
      <c r="D155" s="91"/>
      <c r="E155" s="91"/>
      <c r="F155" s="91"/>
      <c r="G155" s="15"/>
      <c r="H155" s="15"/>
      <c r="I155" s="15"/>
      <c r="J155" s="15"/>
      <c r="K155" s="15"/>
      <c r="L155" s="15"/>
      <c r="IK155" s="15"/>
      <c r="IL155" s="15"/>
      <c r="IM155" s="15"/>
      <c r="IN155" s="15"/>
      <c r="IO155" s="15"/>
      <c r="IP155" s="15"/>
      <c r="IQ155" s="15"/>
      <c r="IR155" s="15"/>
      <c r="IS155" s="15"/>
    </row>
    <row r="156" spans="1:253" s="16" customFormat="1" ht="43.5" customHeight="1">
      <c r="A156" s="24"/>
      <c r="B156" s="32"/>
      <c r="C156" s="60"/>
      <c r="D156" s="60"/>
      <c r="E156" s="60"/>
      <c r="F156" s="60"/>
      <c r="G156" s="15"/>
      <c r="H156" s="15"/>
      <c r="I156" s="15"/>
      <c r="J156" s="15"/>
      <c r="K156" s="15"/>
      <c r="L156" s="15"/>
      <c r="IK156" s="15"/>
      <c r="IL156" s="15"/>
      <c r="IM156" s="15"/>
      <c r="IN156" s="15"/>
      <c r="IO156" s="15"/>
      <c r="IP156" s="15"/>
      <c r="IQ156" s="15"/>
      <c r="IR156" s="15"/>
      <c r="IS156" s="15"/>
    </row>
    <row r="157" spans="1:253" s="8" customFormat="1" ht="44.25" customHeight="1">
      <c r="A157" s="73"/>
      <c r="B157" s="73"/>
      <c r="C157" s="74"/>
      <c r="D157" s="91"/>
      <c r="E157" s="91"/>
      <c r="F157" s="91"/>
      <c r="G157" s="66"/>
      <c r="H157" s="7"/>
      <c r="I157" s="7"/>
      <c r="J157" s="7"/>
      <c r="K157" s="7"/>
      <c r="L157" s="7"/>
      <c r="IK157" s="7"/>
      <c r="IL157" s="7"/>
      <c r="IM157" s="7"/>
      <c r="IN157" s="7"/>
      <c r="IO157" s="7"/>
      <c r="IP157" s="7"/>
      <c r="IQ157" s="7"/>
      <c r="IR157" s="7"/>
      <c r="IS157" s="7"/>
    </row>
    <row r="158" spans="1:253" ht="14.25" customHeight="1">
      <c r="B158" s="7"/>
    </row>
    <row r="159" spans="1:253" ht="27.75" customHeight="1">
      <c r="B159" s="7"/>
      <c r="D159" s="61"/>
    </row>
    <row r="160" spans="1:253" s="5" customFormat="1" ht="18.75">
      <c r="A160" s="1"/>
      <c r="B160" s="46"/>
      <c r="C160" s="62"/>
      <c r="D160" s="63"/>
      <c r="E160" s="63"/>
      <c r="F160" s="63"/>
      <c r="G160" s="4"/>
      <c r="H160" s="4"/>
      <c r="I160" s="4"/>
      <c r="J160" s="4"/>
      <c r="K160" s="4"/>
      <c r="L160" s="4"/>
      <c r="IK160" s="4"/>
      <c r="IL160" s="4"/>
      <c r="IM160" s="4"/>
      <c r="IN160" s="4"/>
      <c r="IO160" s="4"/>
      <c r="IP160" s="4"/>
      <c r="IQ160" s="4"/>
      <c r="IR160" s="4"/>
      <c r="IS160" s="4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70" spans="2:2" ht="32.25" customHeight="1"/>
  </sheetData>
  <mergeCells count="11">
    <mergeCell ref="B11:B12"/>
    <mergeCell ref="B7:E7"/>
    <mergeCell ref="B8:E8"/>
    <mergeCell ref="D155:F155"/>
    <mergeCell ref="D157:F157"/>
    <mergeCell ref="D154:F154"/>
    <mergeCell ref="A6:F6"/>
    <mergeCell ref="E11:F11"/>
    <mergeCell ref="C11:C12"/>
    <mergeCell ref="D11:D12"/>
    <mergeCell ref="A11:A12"/>
  </mergeCells>
  <phoneticPr fontId="2" type="noConversion"/>
  <printOptions horizontalCentered="1"/>
  <pageMargins left="1.1811023622047245" right="0.39370078740157483" top="0.39370078740157483" bottom="0.59055118110236227" header="0.51181102362204722" footer="0.51181102362204722"/>
  <pageSetup paperSize="9" scale="65" fitToHeight="0" orientation="portrait" verticalDpi="300" r:id="rId1"/>
  <headerFooter differentFirst="1" alignWithMargins="0">
    <oddFooter>&amp;R&amp;P</oddFooter>
  </headerFooter>
  <rowBreaks count="2" manualBreakCount="2">
    <brk id="38" max="5" man="1"/>
    <brk id="72" max="5" man="1"/>
  </rowBreaks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дод.1</vt:lpstr>
      <vt:lpstr>дод.1!Заголовки_для_печати</vt:lpstr>
      <vt:lpstr>дод.1!Область_печати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Качаєнко Олена Андріївна</dc:creator>
  <cp:lastModifiedBy>TWO</cp:lastModifiedBy>
  <cp:lastPrinted>2025-10-21T05:28:11Z</cp:lastPrinted>
  <dcterms:created xsi:type="dcterms:W3CDTF">2014-01-17T10:52:16Z</dcterms:created>
  <dcterms:modified xsi:type="dcterms:W3CDTF">2025-10-23T10:57:42Z</dcterms:modified>
</cp:coreProperties>
</file>